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827"/>
  <workbookPr/>
  <mc:AlternateContent xmlns:mc="http://schemas.openxmlformats.org/markup-compatibility/2006">
    <mc:Choice Requires="x15">
      <x15ac:absPath xmlns:x15ac="http://schemas.microsoft.com/office/spreadsheetml/2010/11/ac" url="C:\Users\modulo1\Desktop\1. Documentos profesor\"/>
    </mc:Choice>
  </mc:AlternateContent>
  <xr:revisionPtr revIDLastSave="0" documentId="13_ncr:1_{82813EF0-5250-494B-B4D8-729C475D71C7}" xr6:coauthVersionLast="47" xr6:coauthVersionMax="47" xr10:uidLastSave="{00000000-0000-0000-0000-000000000000}"/>
  <bookViews>
    <workbookView xWindow="-120" yWindow="-120" windowWidth="15600" windowHeight="11160" tabRatio="677" firstSheet="2" activeTab="2" xr2:uid="{00000000-000D-0000-FFFF-FFFF00000000}"/>
  </bookViews>
  <sheets>
    <sheet name="Repetibilidad y Excentricidad" sheetId="3" r:id="rId1"/>
    <sheet name="Calculo Error de calibracion" sheetId="5" r:id="rId2"/>
    <sheet name="Calculo de Incertidumbre" sheetId="4" r:id="rId3"/>
    <sheet name="Verificacion balanza y producto" sheetId="6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6" l="1"/>
  <c r="G10" i="6"/>
  <c r="H10" i="6" s="1"/>
  <c r="D10" i="6"/>
  <c r="I9" i="6"/>
  <c r="H9" i="6"/>
  <c r="G9" i="6"/>
  <c r="D9" i="6"/>
  <c r="I8" i="6"/>
  <c r="H8" i="6"/>
  <c r="G8" i="6"/>
  <c r="D8" i="6"/>
  <c r="I7" i="6"/>
  <c r="H7" i="6"/>
  <c r="G7" i="6"/>
  <c r="D7" i="6"/>
  <c r="I6" i="6"/>
  <c r="H6" i="6"/>
  <c r="G6" i="6"/>
  <c r="D6" i="6"/>
  <c r="I5" i="6"/>
  <c r="H5" i="6"/>
  <c r="G5" i="6"/>
  <c r="E5" i="6"/>
  <c r="D5" i="6"/>
  <c r="S51" i="4"/>
  <c r="P52" i="4"/>
  <c r="P51" i="4"/>
  <c r="R50" i="4"/>
  <c r="S50" i="4" s="1"/>
  <c r="S53" i="4" s="1"/>
  <c r="S55" i="4" s="1"/>
  <c r="R48" i="4"/>
  <c r="P48" i="4"/>
  <c r="S48" i="4" s="1"/>
  <c r="S42" i="4"/>
  <c r="S44" i="4" s="1"/>
  <c r="P41" i="4"/>
  <c r="S40" i="4"/>
  <c r="P40" i="4"/>
  <c r="R39" i="4"/>
  <c r="S39" i="4" s="1"/>
  <c r="R37" i="4"/>
  <c r="S37" i="4" s="1"/>
  <c r="P37" i="4"/>
  <c r="S33" i="4"/>
  <c r="S31" i="4"/>
  <c r="S20" i="4"/>
  <c r="S29" i="4"/>
  <c r="P30" i="4"/>
  <c r="P29" i="4"/>
  <c r="R28" i="4"/>
  <c r="S28" i="4" s="1"/>
  <c r="R26" i="4"/>
  <c r="P26" i="4"/>
  <c r="S26" i="4" s="1"/>
  <c r="S11" i="4"/>
  <c r="S18" i="4"/>
  <c r="P19" i="4"/>
  <c r="P18" i="4"/>
  <c r="R17" i="4"/>
  <c r="S17" i="4" s="1"/>
  <c r="R15" i="4"/>
  <c r="S15" i="4" s="1"/>
  <c r="P15" i="4"/>
  <c r="S9" i="4"/>
  <c r="P8" i="4"/>
  <c r="S7" i="4"/>
  <c r="P7" i="4"/>
  <c r="S6" i="4"/>
  <c r="R6" i="4"/>
  <c r="S4" i="4"/>
  <c r="R4" i="4"/>
  <c r="P4" i="4"/>
  <c r="J48" i="4"/>
  <c r="I48" i="4"/>
  <c r="G55" i="4"/>
  <c r="G53" i="4"/>
  <c r="G49" i="4"/>
  <c r="G50" i="4"/>
  <c r="G51" i="4"/>
  <c r="D51" i="4"/>
  <c r="F51" i="4"/>
  <c r="F50" i="4"/>
  <c r="D49" i="4"/>
  <c r="F48" i="4"/>
  <c r="G48" i="4" s="1"/>
  <c r="J37" i="4"/>
  <c r="K37" i="4" s="1"/>
  <c r="I37" i="4"/>
  <c r="G44" i="4"/>
  <c r="G42" i="4"/>
  <c r="G38" i="4"/>
  <c r="G39" i="4"/>
  <c r="G40" i="4"/>
  <c r="F40" i="4"/>
  <c r="D40" i="4"/>
  <c r="F39" i="4"/>
  <c r="D38" i="4"/>
  <c r="F37" i="4"/>
  <c r="G37" i="4" s="1"/>
  <c r="J26" i="4"/>
  <c r="I26" i="4"/>
  <c r="G33" i="4"/>
  <c r="G31" i="4"/>
  <c r="F29" i="4"/>
  <c r="G29" i="4" s="1"/>
  <c r="D29" i="4"/>
  <c r="F28" i="4"/>
  <c r="G28" i="4" s="1"/>
  <c r="G27" i="4"/>
  <c r="D27" i="4"/>
  <c r="F26" i="4"/>
  <c r="G26" i="4" s="1"/>
  <c r="J15" i="4"/>
  <c r="I15" i="4"/>
  <c r="F18" i="4"/>
  <c r="G18" i="4" s="1"/>
  <c r="D18" i="4"/>
  <c r="D7" i="4"/>
  <c r="F17" i="4"/>
  <c r="G17" i="4" s="1"/>
  <c r="G16" i="4"/>
  <c r="D16" i="4"/>
  <c r="D5" i="4"/>
  <c r="G5" i="4" s="1"/>
  <c r="G15" i="4"/>
  <c r="F15" i="4"/>
  <c r="I4" i="4"/>
  <c r="J4" i="4"/>
  <c r="G7" i="4"/>
  <c r="F7" i="4"/>
  <c r="F6" i="4"/>
  <c r="G6" i="4" s="1"/>
  <c r="G4" i="4"/>
  <c r="F4" i="4"/>
  <c r="G5" i="5"/>
  <c r="E19" i="3"/>
  <c r="B19" i="3"/>
  <c r="B18" i="3"/>
  <c r="G6" i="5"/>
  <c r="G7" i="5"/>
  <c r="G8" i="5"/>
  <c r="G9" i="5"/>
  <c r="I10" i="6" l="1"/>
  <c r="S22" i="4"/>
  <c r="G20" i="4"/>
  <c r="G22" i="4" s="1"/>
  <c r="L15" i="4" s="1"/>
  <c r="K4" i="4"/>
  <c r="G9" i="4"/>
  <c r="G11" i="4" s="1"/>
  <c r="L4" i="4" s="1"/>
  <c r="K48" i="4"/>
  <c r="K26" i="4"/>
  <c r="K15" i="4"/>
  <c r="L26" i="4" l="1"/>
  <c r="L37" i="4"/>
  <c r="L48" i="4"/>
</calcChain>
</file>

<file path=xl/sharedStrings.xml><?xml version="1.0" encoding="utf-8"?>
<sst xmlns="http://schemas.openxmlformats.org/spreadsheetml/2006/main" count="242" uniqueCount="60">
  <si>
    <t>Media</t>
  </si>
  <si>
    <t>Desviacion estándar</t>
  </si>
  <si>
    <t>Errores</t>
  </si>
  <si>
    <t>Repetibilidad</t>
  </si>
  <si>
    <t>Resolucion</t>
  </si>
  <si>
    <t>Error patron</t>
  </si>
  <si>
    <t>Rectangular</t>
  </si>
  <si>
    <t>Normal</t>
  </si>
  <si>
    <t>-</t>
  </si>
  <si>
    <t>u tipica (68%)</t>
  </si>
  <si>
    <t>u tipica combinada 68%)</t>
  </si>
  <si>
    <t>Deriva (1 año)</t>
  </si>
  <si>
    <t>Valor(g)</t>
  </si>
  <si>
    <t>Excentricidad</t>
  </si>
  <si>
    <t>EXCENTRICIDAD</t>
  </si>
  <si>
    <t>Punto</t>
  </si>
  <si>
    <t>U Expandida 95% (k=2)</t>
  </si>
  <si>
    <t>C. Ambientales</t>
  </si>
  <si>
    <t>U</t>
  </si>
  <si>
    <t>Denominador</t>
  </si>
  <si>
    <t>Distribucion</t>
  </si>
  <si>
    <t>REPETIBILIDAD</t>
  </si>
  <si>
    <t>Ref (g)</t>
  </si>
  <si>
    <t>Balanza (g)</t>
  </si>
  <si>
    <t>Error (g)</t>
  </si>
  <si>
    <t>Producto</t>
  </si>
  <si>
    <t>Peso Nominal</t>
  </si>
  <si>
    <t>Tolerancia</t>
  </si>
  <si>
    <t>Uuso.max (permitida)</t>
  </si>
  <si>
    <t>Uuso.max (calculada)</t>
  </si>
  <si>
    <t>Tolerancia de Verificacion</t>
  </si>
  <si>
    <t>Limite Superior</t>
  </si>
  <si>
    <t>Limite Inferior</t>
  </si>
  <si>
    <t>Pesada</t>
  </si>
  <si>
    <t>Conformidad</t>
  </si>
  <si>
    <t>U Balanza</t>
  </si>
  <si>
    <t>Error Balanza</t>
  </si>
  <si>
    <t>INCERTIDUMBRE DE USO BALANZA</t>
  </si>
  <si>
    <t>INCERTIDUMBRE DE CALIBRACION BALANZA</t>
  </si>
  <si>
    <t>CERTIFICADO CALIBRACION</t>
  </si>
  <si>
    <t>U Patron</t>
  </si>
  <si>
    <t>VERIFICACION DE BALANZA Y DE PRODUCTO</t>
  </si>
  <si>
    <t>VERIFICACION BALANZA</t>
  </si>
  <si>
    <t>VERIFICACION PRODUCTO</t>
  </si>
  <si>
    <t>Conforme</t>
  </si>
  <si>
    <t>rectangular</t>
  </si>
  <si>
    <t>Pistachos</t>
  </si>
  <si>
    <t>SI</t>
  </si>
  <si>
    <t>Malteses</t>
  </si>
  <si>
    <t>Cocktel especial</t>
  </si>
  <si>
    <t>Ositos</t>
  </si>
  <si>
    <t>Mikados</t>
  </si>
  <si>
    <t>Moras</t>
  </si>
  <si>
    <t>valor de la masa</t>
  </si>
  <si>
    <t>Valor de la balanza</t>
  </si>
  <si>
    <t>U de masa (Tolerancia clase)</t>
  </si>
  <si>
    <t>U uso max balanza (1 año)</t>
  </si>
  <si>
    <t>error normalizado</t>
  </si>
  <si>
    <t>OK</t>
  </si>
  <si>
    <t>Control intermedio &lt;1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</si>
</sst>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"/>
    <numFmt numFmtId="165" formatCode="0.00000"/>
    <numFmt numFmtId="166" formatCode="0.0000"/>
    <numFmt numFmtId="168" formatCode="0.0"/>
  </numFmts>
  <fonts count="4" x14ac:knownFonts="1">
    <font>
      <sz val="11"/>
      <color indexed="8"/>
      <name val="Calibri"/>
      <family val="2"/>
      <scheme val="minor"/>
    </font>
    <font>
      <b/>
      <sz val="11"/>
      <name val="Calibri"/>
    </font>
    <font>
      <sz val="25"/>
      <color indexed="8"/>
      <name val="Calibri"/>
      <family val="2"/>
      <scheme val="minor"/>
    </font>
    <font>
      <sz val="20"/>
      <color indexed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22" fontId="1" fillId="0" borderId="0" xfId="0" applyNumberFormat="1" applyFont="1"/>
    <xf numFmtId="2" fontId="0" fillId="0" borderId="0" xfId="0" applyNumberFormat="1"/>
    <xf numFmtId="0" fontId="0" fillId="0" borderId="4" xfId="0" applyBorder="1"/>
    <xf numFmtId="0" fontId="0" fillId="0" borderId="5" xfId="0" applyBorder="1"/>
    <xf numFmtId="166" fontId="0" fillId="0" borderId="5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166" fontId="0" fillId="0" borderId="9" xfId="0" applyNumberFormat="1" applyBorder="1"/>
    <xf numFmtId="2" fontId="0" fillId="3" borderId="9" xfId="0" applyNumberFormat="1" applyFill="1" applyBorder="1"/>
    <xf numFmtId="166" fontId="0" fillId="0" borderId="0" xfId="0" applyNumberFormat="1"/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/>
    <xf numFmtId="0" fontId="0" fillId="2" borderId="0" xfId="0" applyFill="1" applyAlignment="1">
      <alignment horizontal="center"/>
    </xf>
    <xf numFmtId="0" fontId="0" fillId="5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5" borderId="0" xfId="0" applyFill="1"/>
    <xf numFmtId="0" fontId="0" fillId="5" borderId="5" xfId="0" applyFill="1" applyBorder="1"/>
    <xf numFmtId="2" fontId="0" fillId="0" borderId="5" xfId="0" applyNumberFormat="1" applyBorder="1"/>
    <xf numFmtId="2" fontId="0" fillId="0" borderId="10" xfId="0" applyNumberFormat="1" applyBorder="1"/>
    <xf numFmtId="164" fontId="0" fillId="0" borderId="5" xfId="0" applyNumberFormat="1" applyBorder="1"/>
    <xf numFmtId="0" fontId="0" fillId="5" borderId="3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6" xfId="0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0" fontId="0" fillId="5" borderId="2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center"/>
    </xf>
    <xf numFmtId="1" fontId="0" fillId="0" borderId="0" xfId="0" applyNumberFormat="1" applyAlignment="1">
      <alignment horizontal="center"/>
    </xf>
    <xf numFmtId="1" fontId="0" fillId="0" borderId="7" xfId="0" applyNumberFormat="1" applyBorder="1" applyAlignment="1">
      <alignment horizontal="center"/>
    </xf>
    <xf numFmtId="1" fontId="0" fillId="0" borderId="0" xfId="0" applyNumberFormat="1"/>
    <xf numFmtId="0" fontId="0" fillId="6" borderId="0" xfId="0" applyFill="1"/>
    <xf numFmtId="0" fontId="0" fillId="6" borderId="5" xfId="0" applyFill="1" applyBorder="1"/>
    <xf numFmtId="0" fontId="0" fillId="4" borderId="4" xfId="0" applyFill="1" applyBorder="1"/>
    <xf numFmtId="164" fontId="0" fillId="0" borderId="9" xfId="0" applyNumberFormat="1" applyBorder="1"/>
    <xf numFmtId="2" fontId="0" fillId="0" borderId="0" xfId="0" applyNumberFormat="1" applyAlignment="1">
      <alignment horizontal="center" vertical="center"/>
    </xf>
    <xf numFmtId="14" fontId="0" fillId="0" borderId="0" xfId="0" applyNumberFormat="1"/>
    <xf numFmtId="0" fontId="0" fillId="0" borderId="0" xfId="0" applyAlignment="1">
      <alignment horizontal="right"/>
    </xf>
    <xf numFmtId="2" fontId="0" fillId="0" borderId="9" xfId="0" applyNumberFormat="1" applyBorder="1"/>
    <xf numFmtId="165" fontId="0" fillId="0" borderId="5" xfId="0" applyNumberFormat="1" applyBorder="1"/>
    <xf numFmtId="168" fontId="0" fillId="0" borderId="0" xfId="0" applyNumberFormat="1" applyAlignment="1">
      <alignment horizontal="center" vertical="center"/>
    </xf>
    <xf numFmtId="22" fontId="1" fillId="5" borderId="1" xfId="0" applyNumberFormat="1" applyFont="1" applyFill="1" applyBorder="1" applyAlignment="1">
      <alignment horizontal="center"/>
    </xf>
    <xf numFmtId="22" fontId="1" fillId="5" borderId="3" xfId="0" applyNumberFormat="1" applyFont="1" applyFill="1" applyBorder="1" applyAlignment="1">
      <alignment horizont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 vertical="center"/>
    </xf>
    <xf numFmtId="0" fontId="0" fillId="5" borderId="0" xfId="0" applyFill="1" applyAlignment="1">
      <alignment horizontal="center"/>
    </xf>
    <xf numFmtId="0" fontId="0" fillId="6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3" fillId="7" borderId="8" xfId="0" applyFont="1" applyFill="1" applyBorder="1" applyAlignment="1">
      <alignment horizontal="center"/>
    </xf>
    <xf numFmtId="0" fontId="3" fillId="7" borderId="11" xfId="0" applyFont="1" applyFill="1" applyBorder="1" applyAlignment="1">
      <alignment horizontal="center"/>
    </xf>
    <xf numFmtId="0" fontId="3" fillId="7" borderId="9" xfId="0" applyFont="1" applyFill="1" applyBorder="1" applyAlignment="1">
      <alignment horizontal="center"/>
    </xf>
    <xf numFmtId="0" fontId="2" fillId="4" borderId="7" xfId="0" applyFont="1" applyFill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2" fontId="0" fillId="0" borderId="1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F19"/>
  <sheetViews>
    <sheetView zoomScaleNormal="100" workbookViewId="0">
      <selection activeCell="B18" sqref="B18"/>
    </sheetView>
  </sheetViews>
  <sheetFormatPr baseColWidth="10" defaultColWidth="9.140625" defaultRowHeight="15" x14ac:dyDescent="0.25"/>
  <cols>
    <col min="1" max="1" width="33.42578125" customWidth="1"/>
    <col min="2" max="2" width="9" customWidth="1"/>
    <col min="3" max="3" width="33.42578125" customWidth="1"/>
    <col min="4" max="4" width="32.42578125" bestFit="1" customWidth="1"/>
    <col min="5" max="5" width="33.42578125" customWidth="1"/>
    <col min="6" max="6" width="22.5703125" bestFit="1" customWidth="1"/>
    <col min="7" max="7" width="12.85546875" bestFit="1" customWidth="1"/>
  </cols>
  <sheetData>
    <row r="3" spans="1:5" ht="15.75" thickBot="1" x14ac:dyDescent="0.3"/>
    <row r="4" spans="1:5" x14ac:dyDescent="0.25">
      <c r="A4" s="46" t="s">
        <v>21</v>
      </c>
      <c r="B4" s="47"/>
      <c r="C4" s="1"/>
      <c r="D4" s="46" t="s">
        <v>14</v>
      </c>
      <c r="E4" s="47"/>
    </row>
    <row r="5" spans="1:5" x14ac:dyDescent="0.25">
      <c r="A5" s="24" t="s">
        <v>15</v>
      </c>
      <c r="B5" s="4" t="s">
        <v>12</v>
      </c>
      <c r="D5" s="12" t="s">
        <v>15</v>
      </c>
      <c r="E5" s="25" t="s">
        <v>12</v>
      </c>
    </row>
    <row r="6" spans="1:5" x14ac:dyDescent="0.25">
      <c r="A6" s="24">
        <v>1</v>
      </c>
      <c r="B6" s="20">
        <v>999.8</v>
      </c>
      <c r="D6" s="12">
        <v>1</v>
      </c>
      <c r="E6" s="26">
        <v>999.8</v>
      </c>
    </row>
    <row r="7" spans="1:5" x14ac:dyDescent="0.25">
      <c r="A7" s="24">
        <v>2</v>
      </c>
      <c r="B7" s="20">
        <v>999.78</v>
      </c>
      <c r="D7" s="12">
        <v>2</v>
      </c>
      <c r="E7" s="26">
        <v>999.9</v>
      </c>
    </row>
    <row r="8" spans="1:5" x14ac:dyDescent="0.25">
      <c r="A8" s="24">
        <v>3</v>
      </c>
      <c r="B8" s="20">
        <v>999.8</v>
      </c>
      <c r="D8" s="12">
        <v>3</v>
      </c>
      <c r="E8" s="26">
        <v>999.98</v>
      </c>
    </row>
    <row r="9" spans="1:5" x14ac:dyDescent="0.25">
      <c r="A9" s="24">
        <v>4</v>
      </c>
      <c r="B9" s="20">
        <v>999.78</v>
      </c>
      <c r="D9" s="12">
        <v>4</v>
      </c>
      <c r="E9" s="26">
        <v>999.62</v>
      </c>
    </row>
    <row r="10" spans="1:5" x14ac:dyDescent="0.25">
      <c r="A10" s="24">
        <v>5</v>
      </c>
      <c r="B10" s="20">
        <v>999.78</v>
      </c>
      <c r="D10" s="12">
        <v>5</v>
      </c>
      <c r="E10" s="26">
        <v>999.76</v>
      </c>
    </row>
    <row r="11" spans="1:5" x14ac:dyDescent="0.25">
      <c r="A11" s="24">
        <v>6</v>
      </c>
      <c r="B11" s="20">
        <v>999.8</v>
      </c>
      <c r="D11" s="3"/>
      <c r="E11" s="4"/>
    </row>
    <row r="12" spans="1:5" x14ac:dyDescent="0.25">
      <c r="A12" s="24">
        <v>7</v>
      </c>
      <c r="B12" s="20">
        <v>999.74</v>
      </c>
      <c r="D12" s="3"/>
      <c r="E12" s="4"/>
    </row>
    <row r="13" spans="1:5" x14ac:dyDescent="0.25">
      <c r="A13" s="24">
        <v>8</v>
      </c>
      <c r="B13" s="20">
        <v>999.82</v>
      </c>
      <c r="D13" s="3"/>
      <c r="E13" s="4"/>
    </row>
    <row r="14" spans="1:5" x14ac:dyDescent="0.25">
      <c r="A14" s="24">
        <v>9</v>
      </c>
      <c r="B14" s="20">
        <v>999.8</v>
      </c>
      <c r="D14" s="3"/>
      <c r="E14" s="4"/>
    </row>
    <row r="15" spans="1:5" x14ac:dyDescent="0.25">
      <c r="A15" s="24">
        <v>10</v>
      </c>
      <c r="B15" s="20">
        <v>999.8</v>
      </c>
      <c r="D15" s="3"/>
      <c r="E15" s="4"/>
    </row>
    <row r="16" spans="1:5" x14ac:dyDescent="0.25">
      <c r="A16" s="3"/>
      <c r="B16" s="20"/>
      <c r="D16" s="3"/>
      <c r="E16" s="4"/>
    </row>
    <row r="17" spans="1:6" x14ac:dyDescent="0.25">
      <c r="A17" s="3"/>
      <c r="B17" s="20"/>
      <c r="D17" s="3"/>
      <c r="E17" s="4"/>
    </row>
    <row r="18" spans="1:6" x14ac:dyDescent="0.25">
      <c r="A18" s="3" t="s">
        <v>0</v>
      </c>
      <c r="B18" s="20">
        <f>AVERAGE(B6:B15)</f>
        <v>999.78999999999974</v>
      </c>
      <c r="C18" s="2"/>
      <c r="D18" s="3"/>
      <c r="E18" s="22"/>
      <c r="F18" s="2"/>
    </row>
    <row r="19" spans="1:6" ht="15.75" thickBot="1" x14ac:dyDescent="0.3">
      <c r="A19" s="6" t="s">
        <v>1</v>
      </c>
      <c r="B19" s="21">
        <f>_xlfn.STDEV.P(B6:B15)</f>
        <v>2.04939015319172E-2</v>
      </c>
      <c r="C19" s="21"/>
      <c r="D19" s="27" t="s">
        <v>13</v>
      </c>
      <c r="E19" s="28">
        <f>MAX(E6:E10)-MIN(E6:E10)</f>
        <v>0.36000000000001364</v>
      </c>
      <c r="F19" s="2"/>
    </row>
  </sheetData>
  <mergeCells count="2">
    <mergeCell ref="A4:B4"/>
    <mergeCell ref="D4:E4"/>
  </mergeCells>
  <pageMargins left="0.70866141732283472" right="0.70866141732283472" top="0.74803149606299213" bottom="0.74803149606299213" header="0.31496062992125984" footer="0.31496062992125984"/>
  <pageSetup paperSize="9" scale="61" orientation="portrait" horizontalDpi="1200" verticalDpi="1200" r:id="rId1"/>
  <headerFooter>
    <oddHeader>&amp;L&amp;G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3:G9"/>
  <sheetViews>
    <sheetView topLeftCell="B1" zoomScale="170" zoomScaleNormal="170" workbookViewId="0">
      <selection activeCell="G8" sqref="G8"/>
    </sheetView>
  </sheetViews>
  <sheetFormatPr baseColWidth="10" defaultRowHeight="15" x14ac:dyDescent="0.25"/>
  <sheetData>
    <row r="3" spans="4:7" ht="15.75" thickBot="1" x14ac:dyDescent="0.3"/>
    <row r="4" spans="4:7" x14ac:dyDescent="0.25">
      <c r="D4" s="30" t="s">
        <v>15</v>
      </c>
      <c r="E4" s="29" t="s">
        <v>22</v>
      </c>
      <c r="F4" s="29" t="s">
        <v>23</v>
      </c>
      <c r="G4" s="23" t="s">
        <v>24</v>
      </c>
    </row>
    <row r="5" spans="4:7" x14ac:dyDescent="0.25">
      <c r="D5" s="24">
        <v>1</v>
      </c>
      <c r="E5" s="63">
        <v>100</v>
      </c>
      <c r="F5" s="64">
        <v>99.98</v>
      </c>
      <c r="G5" s="26">
        <f t="shared" ref="G5:G9" si="0">IF(F5="","",F5-E5)</f>
        <v>-1.9999999999996021E-2</v>
      </c>
    </row>
    <row r="6" spans="4:7" x14ac:dyDescent="0.25">
      <c r="D6" s="24">
        <v>2</v>
      </c>
      <c r="E6" s="63">
        <v>200</v>
      </c>
      <c r="F6" s="65">
        <v>199.96</v>
      </c>
      <c r="G6" s="26">
        <f t="shared" si="0"/>
        <v>-3.9999999999992042E-2</v>
      </c>
    </row>
    <row r="7" spans="4:7" x14ac:dyDescent="0.25">
      <c r="D7" s="24">
        <v>3</v>
      </c>
      <c r="E7" s="63">
        <v>500</v>
      </c>
      <c r="F7" s="65">
        <v>499.86</v>
      </c>
      <c r="G7" s="26">
        <f t="shared" si="0"/>
        <v>-0.13999999999998636</v>
      </c>
    </row>
    <row r="8" spans="4:7" x14ac:dyDescent="0.25">
      <c r="D8" s="24">
        <v>4</v>
      </c>
      <c r="E8" s="63">
        <v>1000</v>
      </c>
      <c r="F8" s="65">
        <v>999.8</v>
      </c>
      <c r="G8" s="26">
        <f t="shared" si="0"/>
        <v>-0.20000000000004547</v>
      </c>
    </row>
    <row r="9" spans="4:7" ht="15.75" thickBot="1" x14ac:dyDescent="0.3">
      <c r="D9" s="27">
        <v>5</v>
      </c>
      <c r="E9" s="34">
        <v>2000</v>
      </c>
      <c r="F9" s="32">
        <v>1999.62</v>
      </c>
      <c r="G9" s="66">
        <f t="shared" si="0"/>
        <v>-0.38000000000010914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S55"/>
  <sheetViews>
    <sheetView tabSelected="1" topLeftCell="G34" zoomScale="85" zoomScaleNormal="85" workbookViewId="0">
      <selection activeCell="P43" sqref="P43"/>
    </sheetView>
  </sheetViews>
  <sheetFormatPr baseColWidth="10" defaultRowHeight="15" x14ac:dyDescent="0.25"/>
  <cols>
    <col min="1" max="1" width="5.85546875" customWidth="1"/>
    <col min="3" max="3" width="13.140625" customWidth="1"/>
    <col min="6" max="6" width="22.5703125" bestFit="1" customWidth="1"/>
    <col min="7" max="7" width="13" customWidth="1"/>
    <col min="8" max="8" width="8.5703125" customWidth="1"/>
    <col min="9" max="12" width="13" customWidth="1"/>
    <col min="13" max="13" width="7.5703125" customWidth="1"/>
    <col min="14" max="14" width="9.7109375" customWidth="1"/>
    <col min="15" max="15" width="15.140625" bestFit="1" customWidth="1"/>
    <col min="16" max="16" width="7.28515625" bestFit="1" customWidth="1"/>
    <col min="18" max="18" width="22.5703125" bestFit="1" customWidth="1"/>
    <col min="19" max="19" width="12.85546875" bestFit="1" customWidth="1"/>
  </cols>
  <sheetData>
    <row r="1" spans="2:19" ht="15.75" thickBot="1" x14ac:dyDescent="0.3">
      <c r="I1" s="58" t="s">
        <v>39</v>
      </c>
      <c r="J1" s="58"/>
      <c r="K1" s="58"/>
      <c r="L1" s="58"/>
    </row>
    <row r="2" spans="2:19" x14ac:dyDescent="0.25">
      <c r="B2" s="49" t="s">
        <v>38</v>
      </c>
      <c r="C2" s="50"/>
      <c r="D2" s="50"/>
      <c r="E2" s="50"/>
      <c r="F2" s="50"/>
      <c r="G2" s="51"/>
      <c r="H2" s="13"/>
      <c r="I2" s="13"/>
      <c r="J2" s="13"/>
      <c r="K2" s="13"/>
      <c r="L2" s="13"/>
      <c r="M2" s="13"/>
      <c r="N2" s="52" t="s">
        <v>37</v>
      </c>
      <c r="O2" s="53"/>
      <c r="P2" s="53"/>
      <c r="Q2" s="53"/>
      <c r="R2" s="53"/>
      <c r="S2" s="54"/>
    </row>
    <row r="3" spans="2:19" x14ac:dyDescent="0.25">
      <c r="B3" s="48">
        <v>100</v>
      </c>
      <c r="C3" s="56" t="s">
        <v>2</v>
      </c>
      <c r="D3" s="56"/>
      <c r="E3" s="18" t="s">
        <v>20</v>
      </c>
      <c r="F3" s="16" t="s">
        <v>19</v>
      </c>
      <c r="G3" s="19" t="s">
        <v>9</v>
      </c>
      <c r="I3" s="15" t="s">
        <v>22</v>
      </c>
      <c r="J3" s="15" t="s">
        <v>23</v>
      </c>
      <c r="K3" s="15" t="s">
        <v>24</v>
      </c>
      <c r="L3" s="15" t="s">
        <v>18</v>
      </c>
      <c r="N3" s="38"/>
      <c r="O3" s="57" t="s">
        <v>2</v>
      </c>
      <c r="P3" s="57"/>
      <c r="Q3" s="36" t="s">
        <v>20</v>
      </c>
      <c r="R3" s="36" t="s">
        <v>19</v>
      </c>
      <c r="S3" s="37" t="s">
        <v>9</v>
      </c>
    </row>
    <row r="4" spans="2:19" x14ac:dyDescent="0.25">
      <c r="B4" s="48"/>
      <c r="C4" t="s">
        <v>4</v>
      </c>
      <c r="D4" s="2">
        <v>0.02</v>
      </c>
      <c r="E4" t="s">
        <v>6</v>
      </c>
      <c r="F4" s="2">
        <f>2*SQRT(3)</f>
        <v>3.4641016151377544</v>
      </c>
      <c r="G4" s="44">
        <f>(D4/F4)^2</f>
        <v>3.3333333333333335E-5</v>
      </c>
      <c r="H4" s="11"/>
      <c r="I4" s="31">
        <f>'Calculo Error de calibracion'!E5</f>
        <v>100</v>
      </c>
      <c r="J4" s="31">
        <f>'Calculo Error de calibracion'!F5</f>
        <v>99.98</v>
      </c>
      <c r="K4" s="2">
        <f>J4-I4</f>
        <v>-1.9999999999996021E-2</v>
      </c>
      <c r="L4" s="2">
        <f>G11</f>
        <v>0.21224200024186923</v>
      </c>
      <c r="M4" s="11"/>
      <c r="N4" s="55">
        <v>100</v>
      </c>
      <c r="O4" t="s">
        <v>4</v>
      </c>
      <c r="P4">
        <f>0.02</f>
        <v>0.02</v>
      </c>
      <c r="Q4" t="s">
        <v>6</v>
      </c>
      <c r="R4" s="2">
        <f>2*SQRT(3)</f>
        <v>3.4641016151377544</v>
      </c>
      <c r="S4" s="5">
        <f>(P4/R4)^2</f>
        <v>3.3333333333333335E-5</v>
      </c>
    </row>
    <row r="5" spans="2:19" x14ac:dyDescent="0.25">
      <c r="B5" s="48"/>
      <c r="C5" t="s">
        <v>3</v>
      </c>
      <c r="D5" s="2">
        <f>'Repetibilidad y Excentricidad'!$B$19</f>
        <v>2.04939015319172E-2</v>
      </c>
      <c r="E5" t="s">
        <v>7</v>
      </c>
      <c r="F5" s="35">
        <v>1</v>
      </c>
      <c r="G5" s="44">
        <f>(D5/F5)^2</f>
        <v>4.1999999999991816E-4</v>
      </c>
      <c r="H5" s="14"/>
      <c r="I5" s="14"/>
      <c r="J5" s="14"/>
      <c r="K5" s="14"/>
      <c r="L5" s="14"/>
      <c r="M5" s="14"/>
      <c r="N5" s="55"/>
      <c r="O5" t="s">
        <v>17</v>
      </c>
      <c r="Q5" t="s">
        <v>6</v>
      </c>
      <c r="R5" s="35"/>
      <c r="S5" s="5"/>
    </row>
    <row r="6" spans="2:19" x14ac:dyDescent="0.25">
      <c r="B6" s="48"/>
      <c r="C6" t="s">
        <v>40</v>
      </c>
      <c r="D6">
        <v>5.0000000000000001E-3</v>
      </c>
      <c r="E6" t="s">
        <v>45</v>
      </c>
      <c r="F6" s="2">
        <f>SQRT(3)</f>
        <v>1.7320508075688772</v>
      </c>
      <c r="G6" s="44">
        <f>(D6/F6)^2</f>
        <v>8.3333333333333337E-6</v>
      </c>
      <c r="H6" s="11"/>
      <c r="I6" s="11"/>
      <c r="J6" s="11"/>
      <c r="K6" s="11"/>
      <c r="L6" s="11"/>
      <c r="M6" s="11"/>
      <c r="N6" s="55"/>
      <c r="O6" t="s">
        <v>11</v>
      </c>
      <c r="P6">
        <v>0.02</v>
      </c>
      <c r="Q6" t="s">
        <v>6</v>
      </c>
      <c r="R6" s="2">
        <f>SQRT(3)</f>
        <v>1.7320508075688772</v>
      </c>
      <c r="S6" s="5">
        <f>(P6/R6)^2</f>
        <v>1.3333333333333334E-4</v>
      </c>
    </row>
    <row r="7" spans="2:19" x14ac:dyDescent="0.25">
      <c r="B7" s="48"/>
      <c r="C7" t="s">
        <v>13</v>
      </c>
      <c r="D7" s="11">
        <f>'Repetibilidad y Excentricidad'!$E$19</f>
        <v>0.36000000000001364</v>
      </c>
      <c r="E7" t="s">
        <v>45</v>
      </c>
      <c r="F7" s="2">
        <f>2*SQRT(3)</f>
        <v>3.4641016151377544</v>
      </c>
      <c r="G7" s="44">
        <f>(D7/F7)^2</f>
        <v>1.0800000000000819E-2</v>
      </c>
      <c r="H7" s="11"/>
      <c r="I7" s="11"/>
      <c r="J7" s="11"/>
      <c r="K7" s="11"/>
      <c r="L7" s="11"/>
      <c r="M7" s="11"/>
      <c r="N7" s="55"/>
      <c r="O7" t="s">
        <v>35</v>
      </c>
      <c r="P7" s="2">
        <f>L4</f>
        <v>0.21224200024186923</v>
      </c>
      <c r="Q7" t="s">
        <v>7</v>
      </c>
      <c r="R7" s="2">
        <v>2</v>
      </c>
      <c r="S7" s="5">
        <f>(P7/R7)^2</f>
        <v>1.1261666666667405E-2</v>
      </c>
    </row>
    <row r="8" spans="2:19" ht="15.75" thickBot="1" x14ac:dyDescent="0.3">
      <c r="B8" s="48"/>
      <c r="C8" t="s">
        <v>5</v>
      </c>
      <c r="D8" t="s">
        <v>8</v>
      </c>
      <c r="E8" t="s">
        <v>8</v>
      </c>
      <c r="G8" s="4"/>
      <c r="N8" s="55"/>
      <c r="O8" t="s">
        <v>36</v>
      </c>
      <c r="P8" s="2">
        <f>ABS(K4)</f>
        <v>1.9999999999996021E-2</v>
      </c>
      <c r="Q8" t="s">
        <v>8</v>
      </c>
      <c r="S8" s="4"/>
    </row>
    <row r="9" spans="2:19" ht="15.75" thickBot="1" x14ac:dyDescent="0.3">
      <c r="B9" s="3"/>
      <c r="F9" s="8" t="s">
        <v>10</v>
      </c>
      <c r="G9" s="39">
        <f>SQRT(SUM(G4:G7))</f>
        <v>0.10612100012093462</v>
      </c>
      <c r="H9" s="11"/>
      <c r="I9" s="11"/>
      <c r="J9" s="11"/>
      <c r="K9" s="11"/>
      <c r="L9" s="11"/>
      <c r="M9" s="11"/>
      <c r="N9" s="55"/>
      <c r="R9" s="8" t="s">
        <v>10</v>
      </c>
      <c r="S9" s="9">
        <f>SQRT(SUM(S4:S7))+P8</f>
        <v>0.12690338317066124</v>
      </c>
    </row>
    <row r="10" spans="2:19" ht="15.75" thickBot="1" x14ac:dyDescent="0.3">
      <c r="B10" s="3"/>
      <c r="G10" s="4"/>
      <c r="J10" s="2"/>
      <c r="N10" s="3"/>
      <c r="P10" s="2"/>
      <c r="S10" s="4"/>
    </row>
    <row r="11" spans="2:19" ht="15.75" thickBot="1" x14ac:dyDescent="0.3">
      <c r="B11" s="6"/>
      <c r="C11" s="7"/>
      <c r="D11" s="7"/>
      <c r="E11" s="7"/>
      <c r="F11" s="8" t="s">
        <v>16</v>
      </c>
      <c r="G11" s="10">
        <f>2*G9</f>
        <v>0.21224200024186923</v>
      </c>
      <c r="H11" s="2"/>
      <c r="I11" s="2"/>
      <c r="J11" s="2"/>
      <c r="K11" s="2"/>
      <c r="L11" s="2"/>
      <c r="M11" s="2"/>
      <c r="N11" s="6"/>
      <c r="O11" s="7"/>
      <c r="P11" s="7"/>
      <c r="Q11" s="7"/>
      <c r="R11" s="8" t="s">
        <v>16</v>
      </c>
      <c r="S11" s="43">
        <f>2*S9</f>
        <v>0.25380676634132249</v>
      </c>
    </row>
    <row r="12" spans="2:19" ht="15.75" thickBot="1" x14ac:dyDescent="0.3"/>
    <row r="13" spans="2:19" x14ac:dyDescent="0.25">
      <c r="B13" s="49" t="s">
        <v>38</v>
      </c>
      <c r="C13" s="50"/>
      <c r="D13" s="50"/>
      <c r="E13" s="50"/>
      <c r="F13" s="50"/>
      <c r="G13" s="51"/>
      <c r="H13" s="13"/>
      <c r="I13" s="13"/>
      <c r="J13" s="13"/>
      <c r="K13" s="13"/>
      <c r="L13" s="13"/>
      <c r="M13" s="13"/>
      <c r="N13" s="52" t="s">
        <v>37</v>
      </c>
      <c r="O13" s="53"/>
      <c r="P13" s="53"/>
      <c r="Q13" s="53"/>
      <c r="R13" s="53"/>
      <c r="S13" s="54"/>
    </row>
    <row r="14" spans="2:19" x14ac:dyDescent="0.25">
      <c r="B14" s="48">
        <v>200</v>
      </c>
      <c r="C14" s="56" t="s">
        <v>2</v>
      </c>
      <c r="D14" s="56"/>
      <c r="E14" s="18" t="s">
        <v>20</v>
      </c>
      <c r="F14" s="16" t="s">
        <v>19</v>
      </c>
      <c r="G14" s="19" t="s">
        <v>9</v>
      </c>
      <c r="I14" s="15" t="s">
        <v>22</v>
      </c>
      <c r="J14" s="15" t="s">
        <v>23</v>
      </c>
      <c r="K14" s="15" t="s">
        <v>24</v>
      </c>
      <c r="L14" s="15" t="s">
        <v>18</v>
      </c>
      <c r="N14" s="38"/>
      <c r="O14" s="57" t="s">
        <v>2</v>
      </c>
      <c r="P14" s="57"/>
      <c r="Q14" s="36" t="s">
        <v>20</v>
      </c>
      <c r="R14" s="36" t="s">
        <v>19</v>
      </c>
      <c r="S14" s="37" t="s">
        <v>9</v>
      </c>
    </row>
    <row r="15" spans="2:19" x14ac:dyDescent="0.25">
      <c r="B15" s="48"/>
      <c r="C15" t="s">
        <v>4</v>
      </c>
      <c r="D15" s="2">
        <v>0.02</v>
      </c>
      <c r="E15" t="s">
        <v>6</v>
      </c>
      <c r="F15" s="2">
        <f>2*SQRT(3)</f>
        <v>3.4641016151377544</v>
      </c>
      <c r="G15" s="44">
        <f>(D15/F15)^2</f>
        <v>3.3333333333333335E-5</v>
      </c>
      <c r="H15" s="11"/>
      <c r="I15" s="33">
        <f>'Calculo Error de calibracion'!E6</f>
        <v>200</v>
      </c>
      <c r="J15" s="31">
        <f>'Calculo Error de calibracion'!F6</f>
        <v>199.96</v>
      </c>
      <c r="K15" s="2">
        <f>IF(J15="","",J15-I15)</f>
        <v>-3.9999999999992042E-2</v>
      </c>
      <c r="L15" s="2">
        <f>G22</f>
        <v>0.21247744978389971</v>
      </c>
      <c r="M15" s="11"/>
      <c r="N15" s="55">
        <v>200</v>
      </c>
      <c r="O15" t="s">
        <v>4</v>
      </c>
      <c r="P15">
        <f>0.02</f>
        <v>0.02</v>
      </c>
      <c r="Q15" t="s">
        <v>6</v>
      </c>
      <c r="R15" s="2">
        <f>2*SQRT(3)</f>
        <v>3.4641016151377544</v>
      </c>
      <c r="S15" s="5">
        <f>(P15/R15)^2</f>
        <v>3.3333333333333335E-5</v>
      </c>
    </row>
    <row r="16" spans="2:19" x14ac:dyDescent="0.25">
      <c r="B16" s="48"/>
      <c r="C16" t="s">
        <v>3</v>
      </c>
      <c r="D16" s="2">
        <f>'Repetibilidad y Excentricidad'!$B$19</f>
        <v>2.04939015319172E-2</v>
      </c>
      <c r="E16" t="s">
        <v>7</v>
      </c>
      <c r="F16" s="35">
        <v>1</v>
      </c>
      <c r="G16" s="44">
        <f t="shared" ref="G16:G18" si="0">(D16/F16)^2</f>
        <v>4.1999999999991816E-4</v>
      </c>
      <c r="H16" s="14"/>
      <c r="I16" s="14"/>
      <c r="J16" s="14"/>
      <c r="K16" s="14"/>
      <c r="L16" s="14"/>
      <c r="M16" s="14"/>
      <c r="N16" s="55"/>
      <c r="O16" t="s">
        <v>17</v>
      </c>
      <c r="Q16" t="s">
        <v>6</v>
      </c>
      <c r="R16" s="35"/>
      <c r="S16" s="5"/>
    </row>
    <row r="17" spans="2:19" x14ac:dyDescent="0.25">
      <c r="B17" s="48"/>
      <c r="C17" t="s">
        <v>40</v>
      </c>
      <c r="D17">
        <v>0.01</v>
      </c>
      <c r="E17" t="s">
        <v>6</v>
      </c>
      <c r="F17" s="2">
        <f>SQRT(3)</f>
        <v>1.7320508075688772</v>
      </c>
      <c r="G17" s="44">
        <f t="shared" si="0"/>
        <v>3.3333333333333335E-5</v>
      </c>
      <c r="H17" s="11"/>
      <c r="I17" s="11"/>
      <c r="J17" s="11"/>
      <c r="K17" s="11"/>
      <c r="L17" s="11"/>
      <c r="M17" s="11"/>
      <c r="N17" s="55"/>
      <c r="O17" t="s">
        <v>11</v>
      </c>
      <c r="P17">
        <v>0.02</v>
      </c>
      <c r="Q17" t="s">
        <v>6</v>
      </c>
      <c r="R17" s="2">
        <f>SQRT(3)</f>
        <v>1.7320508075688772</v>
      </c>
      <c r="S17" s="5">
        <f>(P17/R17)^2</f>
        <v>1.3333333333333334E-4</v>
      </c>
    </row>
    <row r="18" spans="2:19" x14ac:dyDescent="0.25">
      <c r="B18" s="48"/>
      <c r="C18" t="s">
        <v>13</v>
      </c>
      <c r="D18" s="11">
        <f>'Repetibilidad y Excentricidad'!$E$19</f>
        <v>0.36000000000001364</v>
      </c>
      <c r="E18" t="s">
        <v>6</v>
      </c>
      <c r="F18" s="2">
        <f>2*SQRT(3)</f>
        <v>3.4641016151377544</v>
      </c>
      <c r="G18" s="44">
        <f t="shared" si="0"/>
        <v>1.0800000000000819E-2</v>
      </c>
      <c r="H18" s="11"/>
      <c r="I18" s="11"/>
      <c r="J18" s="11"/>
      <c r="K18" s="11"/>
      <c r="L18" s="11"/>
      <c r="M18" s="11"/>
      <c r="N18" s="55"/>
      <c r="O18" t="s">
        <v>35</v>
      </c>
      <c r="P18" s="2">
        <f>L15</f>
        <v>0.21247744978389971</v>
      </c>
      <c r="Q18" t="s">
        <v>7</v>
      </c>
      <c r="R18" s="2">
        <v>2</v>
      </c>
      <c r="S18" s="5">
        <f>(P18/R18)^2</f>
        <v>1.1286666666667406E-2</v>
      </c>
    </row>
    <row r="19" spans="2:19" ht="15.75" thickBot="1" x14ac:dyDescent="0.3">
      <c r="B19" s="48"/>
      <c r="C19" t="s">
        <v>5</v>
      </c>
      <c r="E19" t="s">
        <v>8</v>
      </c>
      <c r="G19" s="4"/>
      <c r="N19" s="55"/>
      <c r="O19" t="s">
        <v>36</v>
      </c>
      <c r="P19" s="2">
        <f>ABS(K15)</f>
        <v>3.9999999999992042E-2</v>
      </c>
      <c r="Q19" t="s">
        <v>8</v>
      </c>
      <c r="S19" s="4"/>
    </row>
    <row r="20" spans="2:19" ht="15.75" thickBot="1" x14ac:dyDescent="0.3">
      <c r="B20" s="3"/>
      <c r="F20" s="8" t="s">
        <v>10</v>
      </c>
      <c r="G20" s="39">
        <f>SQRT(SUM(G15:G18))</f>
        <v>0.10623872489194985</v>
      </c>
      <c r="H20" s="11"/>
      <c r="I20" s="11"/>
      <c r="J20" s="11"/>
      <c r="K20" s="11"/>
      <c r="L20" s="11"/>
      <c r="M20" s="11"/>
      <c r="N20" s="55"/>
      <c r="R20" s="8" t="s">
        <v>10</v>
      </c>
      <c r="S20" s="9">
        <f>SQRT(SUM(S15:S18))+P19</f>
        <v>0.14702024730550928</v>
      </c>
    </row>
    <row r="21" spans="2:19" ht="15.75" thickBot="1" x14ac:dyDescent="0.3">
      <c r="B21" s="3"/>
      <c r="G21" s="4"/>
      <c r="N21" s="3"/>
      <c r="P21" s="2"/>
      <c r="S21" s="4"/>
    </row>
    <row r="22" spans="2:19" ht="15.75" thickBot="1" x14ac:dyDescent="0.3">
      <c r="B22" s="6"/>
      <c r="C22" s="7"/>
      <c r="D22" s="7"/>
      <c r="E22" s="7"/>
      <c r="F22" s="8" t="s">
        <v>16</v>
      </c>
      <c r="G22" s="10">
        <f>2*G20</f>
        <v>0.21247744978389971</v>
      </c>
      <c r="H22" s="2"/>
      <c r="I22" s="2"/>
      <c r="J22" s="2"/>
      <c r="K22" s="2"/>
      <c r="L22" s="2"/>
      <c r="M22" s="2"/>
      <c r="N22" s="6"/>
      <c r="O22" s="7"/>
      <c r="P22" s="7"/>
      <c r="Q22" s="7"/>
      <c r="R22" s="8" t="s">
        <v>16</v>
      </c>
      <c r="S22" s="43">
        <f>2*S20</f>
        <v>0.29404049461101855</v>
      </c>
    </row>
    <row r="23" spans="2:19" ht="15.75" thickBot="1" x14ac:dyDescent="0.3"/>
    <row r="24" spans="2:19" x14ac:dyDescent="0.25">
      <c r="B24" s="49" t="s">
        <v>38</v>
      </c>
      <c r="C24" s="50"/>
      <c r="D24" s="50"/>
      <c r="E24" s="50"/>
      <c r="F24" s="50"/>
      <c r="G24" s="51"/>
      <c r="H24" s="13"/>
      <c r="I24" s="13"/>
      <c r="J24" s="13"/>
      <c r="K24" s="13"/>
      <c r="L24" s="13"/>
      <c r="M24" s="13"/>
      <c r="N24" s="52" t="s">
        <v>37</v>
      </c>
      <c r="O24" s="53"/>
      <c r="P24" s="53"/>
      <c r="Q24" s="53"/>
      <c r="R24" s="53"/>
      <c r="S24" s="54"/>
    </row>
    <row r="25" spans="2:19" x14ac:dyDescent="0.25">
      <c r="B25" s="48">
        <v>500</v>
      </c>
      <c r="C25" s="56" t="s">
        <v>2</v>
      </c>
      <c r="D25" s="56"/>
      <c r="E25" s="18" t="s">
        <v>20</v>
      </c>
      <c r="F25" s="16" t="s">
        <v>19</v>
      </c>
      <c r="G25" s="19" t="s">
        <v>9</v>
      </c>
      <c r="I25" s="15" t="s">
        <v>22</v>
      </c>
      <c r="J25" s="15" t="s">
        <v>23</v>
      </c>
      <c r="K25" s="15" t="s">
        <v>24</v>
      </c>
      <c r="L25" s="15" t="s">
        <v>18</v>
      </c>
      <c r="N25" s="38"/>
      <c r="O25" s="57" t="s">
        <v>2</v>
      </c>
      <c r="P25" s="57"/>
      <c r="Q25" s="36" t="s">
        <v>20</v>
      </c>
      <c r="R25" s="36" t="s">
        <v>19</v>
      </c>
      <c r="S25" s="37" t="s">
        <v>9</v>
      </c>
    </row>
    <row r="26" spans="2:19" x14ac:dyDescent="0.25">
      <c r="B26" s="48"/>
      <c r="C26" t="s">
        <v>4</v>
      </c>
      <c r="D26" s="2">
        <v>0.02</v>
      </c>
      <c r="E26" t="s">
        <v>6</v>
      </c>
      <c r="F26" s="2">
        <f>2*SQRT(3)</f>
        <v>3.4641016151377544</v>
      </c>
      <c r="G26" s="44">
        <f>(D26/F26)^2</f>
        <v>3.3333333333333335E-5</v>
      </c>
      <c r="H26" s="11"/>
      <c r="I26" s="33">
        <f>'Calculo Error de calibracion'!E7</f>
        <v>500</v>
      </c>
      <c r="J26" s="31">
        <f>'Calculo Error de calibracion'!F7</f>
        <v>499.86</v>
      </c>
      <c r="K26" s="2">
        <f>IF(J26="","",J26-I26)</f>
        <v>-0.13999999999998636</v>
      </c>
      <c r="L26" s="2">
        <f>G33</f>
        <v>0.21411834733779733</v>
      </c>
      <c r="M26" s="11"/>
      <c r="N26" s="55">
        <v>500</v>
      </c>
      <c r="O26" t="s">
        <v>4</v>
      </c>
      <c r="P26">
        <f>0.02</f>
        <v>0.02</v>
      </c>
      <c r="Q26" t="s">
        <v>6</v>
      </c>
      <c r="R26" s="2">
        <f>2*SQRT(3)</f>
        <v>3.4641016151377544</v>
      </c>
      <c r="S26" s="5">
        <f>(P26/R26)^2</f>
        <v>3.3333333333333335E-5</v>
      </c>
    </row>
    <row r="27" spans="2:19" x14ac:dyDescent="0.25">
      <c r="B27" s="48"/>
      <c r="C27" t="s">
        <v>3</v>
      </c>
      <c r="D27" s="2">
        <f>'Repetibilidad y Excentricidad'!$B$19</f>
        <v>2.04939015319172E-2</v>
      </c>
      <c r="E27" t="s">
        <v>7</v>
      </c>
      <c r="F27" s="35">
        <v>1</v>
      </c>
      <c r="G27" s="44">
        <f>(D27/F27)^2</f>
        <v>4.1999999999991816E-4</v>
      </c>
      <c r="H27" s="14"/>
      <c r="I27" s="14"/>
      <c r="J27" s="14"/>
      <c r="K27" s="14"/>
      <c r="L27" s="14"/>
      <c r="M27" s="14"/>
      <c r="N27" s="55"/>
      <c r="O27" t="s">
        <v>17</v>
      </c>
      <c r="Q27" t="s">
        <v>6</v>
      </c>
      <c r="R27" s="35"/>
      <c r="S27" s="5"/>
    </row>
    <row r="28" spans="2:19" x14ac:dyDescent="0.25">
      <c r="B28" s="48"/>
      <c r="C28" t="s">
        <v>40</v>
      </c>
      <c r="D28">
        <v>2.5000000000000001E-2</v>
      </c>
      <c r="E28" t="s">
        <v>6</v>
      </c>
      <c r="F28" s="2">
        <f>SQRT(3)</f>
        <v>1.7320508075688772</v>
      </c>
      <c r="G28" s="44">
        <f t="shared" ref="G28:G29" si="1">(D28/F28)^2</f>
        <v>2.0833333333333337E-4</v>
      </c>
      <c r="H28" s="11"/>
      <c r="I28" s="11"/>
      <c r="J28" s="11"/>
      <c r="K28" s="11"/>
      <c r="L28" s="11"/>
      <c r="M28" s="11"/>
      <c r="N28" s="55"/>
      <c r="O28" t="s">
        <v>11</v>
      </c>
      <c r="P28">
        <v>0.02</v>
      </c>
      <c r="Q28" t="s">
        <v>6</v>
      </c>
      <c r="R28" s="2">
        <f>SQRT(3)</f>
        <v>1.7320508075688772</v>
      </c>
      <c r="S28" s="5">
        <f>(P28/R28)^2</f>
        <v>1.3333333333333334E-4</v>
      </c>
    </row>
    <row r="29" spans="2:19" x14ac:dyDescent="0.25">
      <c r="B29" s="48"/>
      <c r="C29" t="s">
        <v>13</v>
      </c>
      <c r="D29" s="11">
        <f>'Repetibilidad y Excentricidad'!$E$19</f>
        <v>0.36000000000001364</v>
      </c>
      <c r="E29" t="s">
        <v>6</v>
      </c>
      <c r="F29" s="2">
        <f>2*SQRT(3)</f>
        <v>3.4641016151377544</v>
      </c>
      <c r="G29" s="44">
        <f t="shared" si="1"/>
        <v>1.0800000000000819E-2</v>
      </c>
      <c r="H29" s="11"/>
      <c r="I29" s="11"/>
      <c r="J29" s="11"/>
      <c r="K29" s="11"/>
      <c r="L29" s="11"/>
      <c r="M29" s="11"/>
      <c r="N29" s="55"/>
      <c r="O29" t="s">
        <v>35</v>
      </c>
      <c r="P29" s="2">
        <f>L26</f>
        <v>0.21411834733779733</v>
      </c>
      <c r="Q29" t="s">
        <v>7</v>
      </c>
      <c r="R29" s="2">
        <v>2</v>
      </c>
      <c r="S29" s="5">
        <f>(P29/R29)^2</f>
        <v>1.1461666666667406E-2</v>
      </c>
    </row>
    <row r="30" spans="2:19" ht="15.75" thickBot="1" x14ac:dyDescent="0.3">
      <c r="B30" s="48"/>
      <c r="C30" t="s">
        <v>5</v>
      </c>
      <c r="E30" t="s">
        <v>8</v>
      </c>
      <c r="G30" s="4"/>
      <c r="N30" s="55"/>
      <c r="O30" t="s">
        <v>36</v>
      </c>
      <c r="P30" s="2">
        <f>ABS(K26)</f>
        <v>0.13999999999998636</v>
      </c>
      <c r="Q30" t="s">
        <v>8</v>
      </c>
      <c r="S30" s="4"/>
    </row>
    <row r="31" spans="2:19" ht="15.75" thickBot="1" x14ac:dyDescent="0.3">
      <c r="B31" s="3"/>
      <c r="F31" s="8" t="s">
        <v>10</v>
      </c>
      <c r="G31" s="39">
        <f>SQRT(SUM(G26:G29))</f>
        <v>0.10705917366889867</v>
      </c>
      <c r="H31" s="11"/>
      <c r="I31" s="11"/>
      <c r="J31" s="11"/>
      <c r="K31" s="11"/>
      <c r="L31" s="11"/>
      <c r="M31" s="11"/>
      <c r="N31" s="55"/>
      <c r="R31" s="8" t="s">
        <v>10</v>
      </c>
      <c r="S31" s="9">
        <f>SQRT(SUM(S26:S29))+P30</f>
        <v>0.24783475011948203</v>
      </c>
    </row>
    <row r="32" spans="2:19" ht="15.75" thickBot="1" x14ac:dyDescent="0.3">
      <c r="B32" s="3"/>
      <c r="G32" s="4"/>
      <c r="N32" s="3"/>
      <c r="P32" s="2"/>
      <c r="S32" s="4"/>
    </row>
    <row r="33" spans="2:19" ht="15.75" thickBot="1" x14ac:dyDescent="0.3">
      <c r="B33" s="6"/>
      <c r="C33" s="7"/>
      <c r="D33" s="7"/>
      <c r="E33" s="7"/>
      <c r="F33" s="8" t="s">
        <v>16</v>
      </c>
      <c r="G33" s="10">
        <f>2*G31</f>
        <v>0.21411834733779733</v>
      </c>
      <c r="H33" s="2"/>
      <c r="I33" s="2"/>
      <c r="J33" s="2"/>
      <c r="K33" s="2"/>
      <c r="L33" s="2"/>
      <c r="M33" s="2"/>
      <c r="N33" s="6"/>
      <c r="O33" s="7"/>
      <c r="P33" s="7"/>
      <c r="Q33" s="7"/>
      <c r="R33" s="8" t="s">
        <v>16</v>
      </c>
      <c r="S33" s="43">
        <f>2*S31</f>
        <v>0.49566950023896406</v>
      </c>
    </row>
    <row r="34" spans="2:19" ht="15.75" thickBot="1" x14ac:dyDescent="0.3"/>
    <row r="35" spans="2:19" x14ac:dyDescent="0.25">
      <c r="B35" s="49" t="s">
        <v>38</v>
      </c>
      <c r="C35" s="50"/>
      <c r="D35" s="50"/>
      <c r="E35" s="50"/>
      <c r="F35" s="50"/>
      <c r="G35" s="51"/>
      <c r="H35" s="13"/>
      <c r="I35" s="13"/>
      <c r="J35" s="13"/>
      <c r="K35" s="13"/>
      <c r="L35" s="13"/>
      <c r="M35" s="13"/>
      <c r="N35" s="52" t="s">
        <v>37</v>
      </c>
      <c r="O35" s="53"/>
      <c r="P35" s="53"/>
      <c r="Q35" s="53"/>
      <c r="R35" s="53"/>
      <c r="S35" s="54"/>
    </row>
    <row r="36" spans="2:19" x14ac:dyDescent="0.25">
      <c r="B36" s="48">
        <v>1000</v>
      </c>
      <c r="C36" s="56" t="s">
        <v>2</v>
      </c>
      <c r="D36" s="56"/>
      <c r="E36" s="18" t="s">
        <v>20</v>
      </c>
      <c r="F36" s="16" t="s">
        <v>19</v>
      </c>
      <c r="G36" s="19" t="s">
        <v>9</v>
      </c>
      <c r="I36" s="15" t="s">
        <v>22</v>
      </c>
      <c r="J36" s="15" t="s">
        <v>23</v>
      </c>
      <c r="K36" s="15" t="s">
        <v>24</v>
      </c>
      <c r="L36" s="15" t="s">
        <v>18</v>
      </c>
      <c r="N36" s="38"/>
      <c r="O36" s="57" t="s">
        <v>2</v>
      </c>
      <c r="P36" s="57"/>
      <c r="Q36" s="36" t="s">
        <v>20</v>
      </c>
      <c r="R36" s="36" t="s">
        <v>19</v>
      </c>
      <c r="S36" s="37" t="s">
        <v>9</v>
      </c>
    </row>
    <row r="37" spans="2:19" x14ac:dyDescent="0.25">
      <c r="B37" s="48"/>
      <c r="C37" t="s">
        <v>4</v>
      </c>
      <c r="D37" s="2">
        <v>0.02</v>
      </c>
      <c r="E37" t="s">
        <v>6</v>
      </c>
      <c r="F37" s="2">
        <f>2*SQRT(3)</f>
        <v>3.4641016151377544</v>
      </c>
      <c r="G37" s="44">
        <f>(D37/F37)^2</f>
        <v>3.3333333333333335E-5</v>
      </c>
      <c r="H37" s="11"/>
      <c r="I37" s="33">
        <f>'Calculo Error de calibracion'!E8</f>
        <v>1000</v>
      </c>
      <c r="J37" s="31">
        <f>'Calculo Error de calibracion'!F8</f>
        <v>999.8</v>
      </c>
      <c r="K37" s="2">
        <f>IF(J37="","",J37-I37)</f>
        <v>-0.20000000000004547</v>
      </c>
      <c r="L37" s="2">
        <f>G44</f>
        <v>0.21987875446861532</v>
      </c>
      <c r="M37" s="11"/>
      <c r="N37" s="55">
        <v>1000</v>
      </c>
      <c r="O37" t="s">
        <v>4</v>
      </c>
      <c r="P37">
        <f>0.02</f>
        <v>0.02</v>
      </c>
      <c r="Q37" t="s">
        <v>6</v>
      </c>
      <c r="R37" s="2">
        <f>2*SQRT(3)</f>
        <v>3.4641016151377544</v>
      </c>
      <c r="S37" s="5">
        <f>(P37/R37)^2</f>
        <v>3.3333333333333335E-5</v>
      </c>
    </row>
    <row r="38" spans="2:19" x14ac:dyDescent="0.25">
      <c r="B38" s="48"/>
      <c r="C38" t="s">
        <v>3</v>
      </c>
      <c r="D38" s="2">
        <f>'Repetibilidad y Excentricidad'!$B$19</f>
        <v>2.04939015319172E-2</v>
      </c>
      <c r="E38" t="s">
        <v>7</v>
      </c>
      <c r="F38" s="35">
        <v>1</v>
      </c>
      <c r="G38" s="44">
        <f t="shared" ref="G38:G40" si="2">(D38/F38)^2</f>
        <v>4.1999999999991816E-4</v>
      </c>
      <c r="H38" s="14"/>
      <c r="I38" s="14"/>
      <c r="J38" s="14"/>
      <c r="K38" s="14"/>
      <c r="L38" s="14"/>
      <c r="M38" s="14"/>
      <c r="N38" s="55"/>
      <c r="O38" t="s">
        <v>17</v>
      </c>
      <c r="Q38" t="s">
        <v>6</v>
      </c>
      <c r="R38" s="35"/>
      <c r="S38" s="5"/>
    </row>
    <row r="39" spans="2:19" x14ac:dyDescent="0.25">
      <c r="B39" s="48"/>
      <c r="C39" t="s">
        <v>40</v>
      </c>
      <c r="D39">
        <v>0.05</v>
      </c>
      <c r="E39" t="s">
        <v>6</v>
      </c>
      <c r="F39" s="2">
        <f>SQRT(3)</f>
        <v>1.7320508075688772</v>
      </c>
      <c r="G39" s="44">
        <f t="shared" si="2"/>
        <v>8.333333333333335E-4</v>
      </c>
      <c r="H39" s="11"/>
      <c r="I39" s="11"/>
      <c r="J39" s="11"/>
      <c r="K39" s="11"/>
      <c r="L39" s="11"/>
      <c r="M39" s="11"/>
      <c r="N39" s="55"/>
      <c r="O39" t="s">
        <v>11</v>
      </c>
      <c r="P39">
        <v>0.02</v>
      </c>
      <c r="Q39" t="s">
        <v>6</v>
      </c>
      <c r="R39" s="2">
        <f>SQRT(3)</f>
        <v>1.7320508075688772</v>
      </c>
      <c r="S39" s="5">
        <f>(P39/R39)^2</f>
        <v>1.3333333333333334E-4</v>
      </c>
    </row>
    <row r="40" spans="2:19" x14ac:dyDescent="0.25">
      <c r="B40" s="48"/>
      <c r="C40" t="s">
        <v>13</v>
      </c>
      <c r="D40" s="11">
        <f>'Repetibilidad y Excentricidad'!$E$19</f>
        <v>0.36000000000001364</v>
      </c>
      <c r="E40" t="s">
        <v>6</v>
      </c>
      <c r="F40" s="2">
        <f>2*SQRT(3)</f>
        <v>3.4641016151377544</v>
      </c>
      <c r="G40" s="44">
        <f t="shared" si="2"/>
        <v>1.0800000000000819E-2</v>
      </c>
      <c r="H40" s="11"/>
      <c r="I40" s="11"/>
      <c r="J40" s="11"/>
      <c r="K40" s="11"/>
      <c r="L40" s="11"/>
      <c r="M40" s="11"/>
      <c r="N40" s="55"/>
      <c r="O40" t="s">
        <v>35</v>
      </c>
      <c r="P40" s="2">
        <f>L37</f>
        <v>0.21987875446861532</v>
      </c>
      <c r="Q40" t="s">
        <v>7</v>
      </c>
      <c r="R40" s="2">
        <v>2</v>
      </c>
      <c r="S40" s="5">
        <f>(P40/R40)^2</f>
        <v>1.2086666666667406E-2</v>
      </c>
    </row>
    <row r="41" spans="2:19" ht="15.75" thickBot="1" x14ac:dyDescent="0.3">
      <c r="B41" s="48"/>
      <c r="C41" t="s">
        <v>5</v>
      </c>
      <c r="E41" t="s">
        <v>8</v>
      </c>
      <c r="G41" s="4"/>
      <c r="N41" s="55"/>
      <c r="O41" t="s">
        <v>36</v>
      </c>
      <c r="P41" s="2">
        <f>ABS(K37)</f>
        <v>0.20000000000004547</v>
      </c>
      <c r="Q41" t="s">
        <v>8</v>
      </c>
      <c r="S41" s="4"/>
    </row>
    <row r="42" spans="2:19" ht="15.75" thickBot="1" x14ac:dyDescent="0.3">
      <c r="B42" s="3"/>
      <c r="F42" s="8" t="s">
        <v>10</v>
      </c>
      <c r="G42" s="39">
        <f>SQRT(SUM(G37:G40))</f>
        <v>0.10993937723430766</v>
      </c>
      <c r="H42" s="11"/>
      <c r="I42" s="11"/>
      <c r="J42" s="11"/>
      <c r="K42" s="11"/>
      <c r="L42" s="11"/>
      <c r="M42" s="11"/>
      <c r="N42" s="55"/>
      <c r="R42" s="8" t="s">
        <v>10</v>
      </c>
      <c r="S42" s="9">
        <f>SQRT(SUM(S37:S40))+P41</f>
        <v>0.31069477554674452</v>
      </c>
    </row>
    <row r="43" spans="2:19" ht="15.75" thickBot="1" x14ac:dyDescent="0.3">
      <c r="B43" s="3"/>
      <c r="G43" s="4"/>
      <c r="N43" s="3"/>
      <c r="P43" s="2"/>
      <c r="S43" s="4"/>
    </row>
    <row r="44" spans="2:19" ht="15.75" thickBot="1" x14ac:dyDescent="0.3">
      <c r="B44" s="6"/>
      <c r="C44" s="7"/>
      <c r="D44" s="7"/>
      <c r="E44" s="7"/>
      <c r="F44" s="8" t="s">
        <v>16</v>
      </c>
      <c r="G44" s="10">
        <f>2*G42</f>
        <v>0.21987875446861532</v>
      </c>
      <c r="H44" s="2"/>
      <c r="I44" s="2"/>
      <c r="J44" s="2"/>
      <c r="K44" s="2"/>
      <c r="L44" s="2"/>
      <c r="M44" s="2"/>
      <c r="N44" s="6"/>
      <c r="O44" s="7"/>
      <c r="P44" s="7"/>
      <c r="Q44" s="7"/>
      <c r="R44" s="8" t="s">
        <v>16</v>
      </c>
      <c r="S44" s="43">
        <f>2*S42</f>
        <v>0.62138955109348903</v>
      </c>
    </row>
    <row r="45" spans="2:19" ht="15.75" thickBot="1" x14ac:dyDescent="0.3"/>
    <row r="46" spans="2:19" x14ac:dyDescent="0.25">
      <c r="B46" s="49" t="s">
        <v>38</v>
      </c>
      <c r="C46" s="50"/>
      <c r="D46" s="50"/>
      <c r="E46" s="50"/>
      <c r="F46" s="50"/>
      <c r="G46" s="51"/>
      <c r="H46" s="13"/>
      <c r="I46" s="13"/>
      <c r="J46" s="13"/>
      <c r="K46" s="13"/>
      <c r="L46" s="13"/>
      <c r="M46" s="13"/>
      <c r="N46" s="52" t="s">
        <v>37</v>
      </c>
      <c r="O46" s="53"/>
      <c r="P46" s="53"/>
      <c r="Q46" s="53"/>
      <c r="R46" s="53"/>
      <c r="S46" s="54"/>
    </row>
    <row r="47" spans="2:19" x14ac:dyDescent="0.25">
      <c r="B47" s="48">
        <v>2000</v>
      </c>
      <c r="C47" s="56" t="s">
        <v>2</v>
      </c>
      <c r="D47" s="56"/>
      <c r="E47" s="18" t="s">
        <v>20</v>
      </c>
      <c r="F47" s="16" t="s">
        <v>19</v>
      </c>
      <c r="G47" s="19" t="s">
        <v>9</v>
      </c>
      <c r="I47" s="15" t="s">
        <v>22</v>
      </c>
      <c r="J47" s="15" t="s">
        <v>23</v>
      </c>
      <c r="K47" s="15" t="s">
        <v>24</v>
      </c>
      <c r="L47" s="15" t="s">
        <v>18</v>
      </c>
      <c r="N47" s="38"/>
      <c r="O47" s="57" t="s">
        <v>2</v>
      </c>
      <c r="P47" s="57"/>
      <c r="Q47" s="36" t="s">
        <v>20</v>
      </c>
      <c r="R47" s="36" t="s">
        <v>19</v>
      </c>
      <c r="S47" s="37" t="s">
        <v>9</v>
      </c>
    </row>
    <row r="48" spans="2:19" x14ac:dyDescent="0.25">
      <c r="B48" s="48"/>
      <c r="C48" t="s">
        <v>4</v>
      </c>
      <c r="D48" s="2">
        <v>0.02</v>
      </c>
      <c r="E48" t="s">
        <v>6</v>
      </c>
      <c r="F48" s="2">
        <f>2*SQRT(3)</f>
        <v>3.4641016151377544</v>
      </c>
      <c r="G48" s="44">
        <f>(D48/F48)^2</f>
        <v>3.3333333333333335E-5</v>
      </c>
      <c r="H48" s="11"/>
      <c r="I48" s="33">
        <f>'Calculo Error de calibracion'!E9</f>
        <v>2000</v>
      </c>
      <c r="J48" s="31">
        <f>'Calculo Error de calibracion'!F9</f>
        <v>1999.62</v>
      </c>
      <c r="K48" s="2">
        <f>IF(J48="","",J48-I48)</f>
        <v>-0.38000000000010914</v>
      </c>
      <c r="L48" s="2">
        <f>G55</f>
        <v>0.21987875446861532</v>
      </c>
      <c r="M48" s="11"/>
      <c r="N48" s="55">
        <v>2000</v>
      </c>
      <c r="O48" t="s">
        <v>4</v>
      </c>
      <c r="P48">
        <f>0.02</f>
        <v>0.02</v>
      </c>
      <c r="Q48" t="s">
        <v>6</v>
      </c>
      <c r="R48" s="2">
        <f>2*SQRT(3)</f>
        <v>3.4641016151377544</v>
      </c>
      <c r="S48" s="5">
        <f>(P48/R48)^2</f>
        <v>3.3333333333333335E-5</v>
      </c>
    </row>
    <row r="49" spans="2:19" x14ac:dyDescent="0.25">
      <c r="B49" s="48"/>
      <c r="C49" t="s">
        <v>3</v>
      </c>
      <c r="D49" s="2">
        <f>D38</f>
        <v>2.04939015319172E-2</v>
      </c>
      <c r="E49" t="s">
        <v>7</v>
      </c>
      <c r="F49" s="35">
        <v>1</v>
      </c>
      <c r="G49" s="44">
        <f t="shared" ref="G49:G51" si="3">(D49/F49)^2</f>
        <v>4.1999999999991816E-4</v>
      </c>
      <c r="H49" s="14"/>
      <c r="I49" s="14"/>
      <c r="J49" s="14"/>
      <c r="K49" s="14"/>
      <c r="L49" s="14"/>
      <c r="M49" s="14"/>
      <c r="N49" s="55"/>
      <c r="O49" t="s">
        <v>17</v>
      </c>
      <c r="Q49" t="s">
        <v>6</v>
      </c>
      <c r="R49" s="35"/>
      <c r="S49" s="5"/>
    </row>
    <row r="50" spans="2:19" x14ac:dyDescent="0.25">
      <c r="B50" s="48"/>
      <c r="C50" t="s">
        <v>40</v>
      </c>
      <c r="D50">
        <v>0.1</v>
      </c>
      <c r="E50" t="s">
        <v>6</v>
      </c>
      <c r="F50" s="2">
        <f>SQRT(3)</f>
        <v>1.7320508075688772</v>
      </c>
      <c r="G50" s="44">
        <f t="shared" si="3"/>
        <v>3.333333333333334E-3</v>
      </c>
      <c r="H50" s="11"/>
      <c r="I50" s="11"/>
      <c r="J50" s="11"/>
      <c r="K50" s="11"/>
      <c r="L50" s="11"/>
      <c r="M50" s="11"/>
      <c r="N50" s="55"/>
      <c r="O50" t="s">
        <v>11</v>
      </c>
      <c r="P50">
        <v>0.02</v>
      </c>
      <c r="Q50" t="s">
        <v>6</v>
      </c>
      <c r="R50" s="2">
        <f>SQRT(3)</f>
        <v>1.7320508075688772</v>
      </c>
      <c r="S50" s="5">
        <f>(P50/R50)^2</f>
        <v>1.3333333333333334E-4</v>
      </c>
    </row>
    <row r="51" spans="2:19" x14ac:dyDescent="0.25">
      <c r="B51" s="48"/>
      <c r="C51" t="s">
        <v>13</v>
      </c>
      <c r="D51" s="11">
        <f>D40</f>
        <v>0.36000000000001364</v>
      </c>
      <c r="E51" t="s">
        <v>6</v>
      </c>
      <c r="F51" s="2">
        <f>2*SQRT(3)</f>
        <v>3.4641016151377544</v>
      </c>
      <c r="G51" s="44">
        <f t="shared" si="3"/>
        <v>1.0800000000000819E-2</v>
      </c>
      <c r="H51" s="11"/>
      <c r="I51" s="11"/>
      <c r="J51" s="11"/>
      <c r="K51" s="11"/>
      <c r="L51" s="11"/>
      <c r="M51" s="11"/>
      <c r="N51" s="55"/>
      <c r="O51" t="s">
        <v>35</v>
      </c>
      <c r="P51" s="35">
        <f>L48</f>
        <v>0.21987875446861532</v>
      </c>
      <c r="Q51" t="s">
        <v>7</v>
      </c>
      <c r="R51" s="2">
        <v>2</v>
      </c>
      <c r="S51" s="5">
        <f>(P51/R51)^2</f>
        <v>1.2086666666667406E-2</v>
      </c>
    </row>
    <row r="52" spans="2:19" ht="15.75" thickBot="1" x14ac:dyDescent="0.3">
      <c r="B52" s="48"/>
      <c r="C52" t="s">
        <v>5</v>
      </c>
      <c r="E52" t="s">
        <v>8</v>
      </c>
      <c r="G52" s="4"/>
      <c r="N52" s="55"/>
      <c r="O52" t="s">
        <v>36</v>
      </c>
      <c r="P52" s="2">
        <f>ABS(K48)</f>
        <v>0.38000000000010914</v>
      </c>
      <c r="Q52" t="s">
        <v>8</v>
      </c>
      <c r="S52" s="4"/>
    </row>
    <row r="53" spans="2:19" ht="15.75" thickBot="1" x14ac:dyDescent="0.3">
      <c r="B53" s="3"/>
      <c r="F53" s="8" t="s">
        <v>10</v>
      </c>
      <c r="G53" s="9">
        <f>G42</f>
        <v>0.10993937723430766</v>
      </c>
      <c r="H53" s="11"/>
      <c r="I53" s="11"/>
      <c r="J53" s="11"/>
      <c r="K53" s="11"/>
      <c r="L53" s="11"/>
      <c r="M53" s="11"/>
      <c r="N53" s="55"/>
      <c r="R53" s="8" t="s">
        <v>10</v>
      </c>
      <c r="S53" s="9">
        <f>SQRT(SUM(S48:S51))+P52</f>
        <v>0.49069477554680818</v>
      </c>
    </row>
    <row r="54" spans="2:19" ht="15.75" thickBot="1" x14ac:dyDescent="0.3">
      <c r="B54" s="3"/>
      <c r="G54" s="4"/>
      <c r="N54" s="3"/>
      <c r="P54" s="2"/>
      <c r="S54" s="4"/>
    </row>
    <row r="55" spans="2:19" ht="15.75" thickBot="1" x14ac:dyDescent="0.3">
      <c r="B55" s="6"/>
      <c r="C55" s="7"/>
      <c r="D55" s="7"/>
      <c r="E55" s="7"/>
      <c r="F55" s="8" t="s">
        <v>16</v>
      </c>
      <c r="G55" s="10">
        <f>2*G53</f>
        <v>0.21987875446861532</v>
      </c>
      <c r="H55" s="2"/>
      <c r="I55" s="2"/>
      <c r="J55" s="2"/>
      <c r="K55" s="2"/>
      <c r="L55" s="2"/>
      <c r="M55" s="2"/>
      <c r="N55" s="6"/>
      <c r="O55" s="7"/>
      <c r="P55" s="7"/>
      <c r="Q55" s="7"/>
      <c r="R55" s="8" t="s">
        <v>16</v>
      </c>
      <c r="S55" s="43">
        <f>2*S53</f>
        <v>0.98138955109361636</v>
      </c>
    </row>
  </sheetData>
  <mergeCells count="31">
    <mergeCell ref="I1:L1"/>
    <mergeCell ref="B36:B41"/>
    <mergeCell ref="B46:G46"/>
    <mergeCell ref="N46:S46"/>
    <mergeCell ref="B47:B52"/>
    <mergeCell ref="N37:N42"/>
    <mergeCell ref="N48:N53"/>
    <mergeCell ref="C36:D36"/>
    <mergeCell ref="C47:D47"/>
    <mergeCell ref="O47:P47"/>
    <mergeCell ref="O36:P36"/>
    <mergeCell ref="B14:B19"/>
    <mergeCell ref="B24:G24"/>
    <mergeCell ref="N24:S24"/>
    <mergeCell ref="B25:B30"/>
    <mergeCell ref="B35:G35"/>
    <mergeCell ref="N35:S35"/>
    <mergeCell ref="N26:N31"/>
    <mergeCell ref="N15:N20"/>
    <mergeCell ref="C14:D14"/>
    <mergeCell ref="C25:D25"/>
    <mergeCell ref="O25:P25"/>
    <mergeCell ref="O14:P14"/>
    <mergeCell ref="B3:B8"/>
    <mergeCell ref="B2:G2"/>
    <mergeCell ref="N2:S2"/>
    <mergeCell ref="B13:G13"/>
    <mergeCell ref="N13:S13"/>
    <mergeCell ref="N4:N9"/>
    <mergeCell ref="C3:D3"/>
    <mergeCell ref="O3:P3"/>
  </mergeCells>
  <pageMargins left="0.70866141732283472" right="0.70866141732283472" top="0.74803149606299213" bottom="0.74803149606299213" header="0.31496062992125984" footer="0.31496062992125984"/>
  <pageSetup paperSize="9" scale="74" fitToHeight="0" orientation="landscape" horizontalDpi="4294967294" verticalDpi="1200" r:id="rId1"/>
  <headerFooter>
    <oddHeader>&amp;L&amp;G</oddHeader>
  </headerFooter>
  <colBreaks count="1" manualBreakCount="1">
    <brk id="13" max="1048575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K20"/>
  <sheetViews>
    <sheetView topLeftCell="A25" zoomScale="80" zoomScaleNormal="80" workbookViewId="0">
      <selection activeCell="D44" sqref="D44"/>
    </sheetView>
  </sheetViews>
  <sheetFormatPr baseColWidth="10" defaultRowHeight="15" x14ac:dyDescent="0.25"/>
  <cols>
    <col min="1" max="1" width="13.7109375" customWidth="1"/>
    <col min="2" max="4" width="22.7109375" customWidth="1"/>
    <col min="5" max="5" width="23.5703125" customWidth="1"/>
    <col min="6" max="6" width="16.5703125" customWidth="1"/>
    <col min="7" max="7" width="26.28515625" customWidth="1"/>
    <col min="8" max="8" width="15.140625" bestFit="1" customWidth="1"/>
    <col min="9" max="9" width="16" bestFit="1" customWidth="1"/>
    <col min="10" max="10" width="8.7109375" customWidth="1"/>
    <col min="11" max="11" width="14.5703125" bestFit="1" customWidth="1"/>
  </cols>
  <sheetData>
    <row r="2" spans="1:11" ht="33" thickBot="1" x14ac:dyDescent="0.55000000000000004">
      <c r="A2" s="62" t="s">
        <v>41</v>
      </c>
      <c r="B2" s="62"/>
      <c r="C2" s="62"/>
      <c r="D2" s="62"/>
      <c r="E2" s="62"/>
      <c r="F2" s="62"/>
      <c r="G2" s="62"/>
      <c r="H2" s="62"/>
      <c r="I2" s="62"/>
      <c r="J2" s="62"/>
      <c r="K2" s="62"/>
    </row>
    <row r="3" spans="1:11" ht="27" thickBot="1" x14ac:dyDescent="0.45">
      <c r="A3" s="59" t="s">
        <v>42</v>
      </c>
      <c r="B3" s="60"/>
      <c r="C3" s="60"/>
      <c r="D3" s="60"/>
      <c r="E3" s="60"/>
      <c r="F3" s="61"/>
      <c r="G3" s="59" t="s">
        <v>43</v>
      </c>
      <c r="H3" s="60"/>
      <c r="I3" s="60"/>
      <c r="J3" s="60"/>
      <c r="K3" s="61"/>
    </row>
    <row r="4" spans="1:11" x14ac:dyDescent="0.25">
      <c r="A4" s="16" t="s">
        <v>25</v>
      </c>
      <c r="B4" s="16" t="s">
        <v>26</v>
      </c>
      <c r="C4" s="16" t="s">
        <v>27</v>
      </c>
      <c r="D4" s="16" t="s">
        <v>28</v>
      </c>
      <c r="E4" s="16" t="s">
        <v>29</v>
      </c>
      <c r="F4" s="16" t="s">
        <v>44</v>
      </c>
      <c r="G4" s="16" t="s">
        <v>30</v>
      </c>
      <c r="H4" s="16" t="s">
        <v>32</v>
      </c>
      <c r="I4" s="16" t="s">
        <v>31</v>
      </c>
      <c r="J4" s="16" t="s">
        <v>33</v>
      </c>
      <c r="K4" s="16" t="s">
        <v>34</v>
      </c>
    </row>
    <row r="5" spans="1:11" ht="27" customHeight="1" x14ac:dyDescent="0.25">
      <c r="A5" s="13" t="s">
        <v>46</v>
      </c>
      <c r="B5" s="13">
        <v>250</v>
      </c>
      <c r="C5" s="13">
        <v>9</v>
      </c>
      <c r="D5" s="13">
        <f>C5/3</f>
        <v>3</v>
      </c>
      <c r="E5" s="40">
        <f>'Calculo de Incertidumbre'!S55</f>
        <v>0.98138955109361636</v>
      </c>
      <c r="F5" s="13" t="s">
        <v>47</v>
      </c>
      <c r="G5" s="13">
        <f>C5-D5</f>
        <v>6</v>
      </c>
      <c r="H5" s="13">
        <f>B5-G5</f>
        <v>244</v>
      </c>
      <c r="I5" s="13">
        <f>B5+G5</f>
        <v>256</v>
      </c>
      <c r="J5" s="13"/>
      <c r="K5" s="13"/>
    </row>
    <row r="6" spans="1:11" ht="27" customHeight="1" x14ac:dyDescent="0.25">
      <c r="A6" s="13" t="s">
        <v>48</v>
      </c>
      <c r="B6" s="13">
        <v>148.5</v>
      </c>
      <c r="C6" s="13">
        <v>6.68</v>
      </c>
      <c r="D6" s="40">
        <f>C6/3</f>
        <v>2.2266666666666666</v>
      </c>
      <c r="E6" s="13">
        <v>1.41</v>
      </c>
      <c r="F6" s="13" t="s">
        <v>47</v>
      </c>
      <c r="G6" s="40">
        <f>C6-D6</f>
        <v>4.4533333333333331</v>
      </c>
      <c r="H6" s="40">
        <f>B6-G6</f>
        <v>144.04666666666668</v>
      </c>
      <c r="I6" s="40">
        <f>B6+G6</f>
        <v>152.95333333333332</v>
      </c>
      <c r="J6" s="13">
        <v>151</v>
      </c>
      <c r="K6" s="13" t="s">
        <v>47</v>
      </c>
    </row>
    <row r="7" spans="1:11" ht="27" customHeight="1" x14ac:dyDescent="0.25">
      <c r="A7" s="13" t="s">
        <v>49</v>
      </c>
      <c r="B7" s="13">
        <v>100</v>
      </c>
      <c r="C7" s="13">
        <v>4.5</v>
      </c>
      <c r="D7" s="13">
        <f>C7/3</f>
        <v>1.5</v>
      </c>
      <c r="E7" s="13">
        <v>1.41</v>
      </c>
      <c r="F7" s="13" t="s">
        <v>47</v>
      </c>
      <c r="G7" s="40">
        <f>C7-D7</f>
        <v>3</v>
      </c>
      <c r="H7" s="40">
        <f>B7-G7</f>
        <v>97</v>
      </c>
      <c r="I7" s="40">
        <f>B7+G7</f>
        <v>103</v>
      </c>
      <c r="J7" s="13">
        <v>100</v>
      </c>
      <c r="K7" s="13" t="s">
        <v>47</v>
      </c>
    </row>
    <row r="8" spans="1:11" x14ac:dyDescent="0.25">
      <c r="A8" s="17" t="s">
        <v>50</v>
      </c>
      <c r="B8" s="17">
        <v>150</v>
      </c>
      <c r="C8" s="17">
        <v>6.75</v>
      </c>
      <c r="D8" s="45">
        <f>C8/3</f>
        <v>2.25</v>
      </c>
      <c r="E8" s="13">
        <v>1.53</v>
      </c>
      <c r="F8" s="13" t="s">
        <v>47</v>
      </c>
      <c r="G8" s="40">
        <f>C8-D8</f>
        <v>4.5</v>
      </c>
      <c r="H8" s="40">
        <f>B8-G8</f>
        <v>145.5</v>
      </c>
      <c r="I8" s="40">
        <f>B8+G8</f>
        <v>154.5</v>
      </c>
      <c r="J8" s="17">
        <v>150</v>
      </c>
      <c r="K8" s="13" t="s">
        <v>47</v>
      </c>
    </row>
    <row r="9" spans="1:11" x14ac:dyDescent="0.25">
      <c r="A9" s="17" t="s">
        <v>51</v>
      </c>
      <c r="B9" s="17">
        <v>75</v>
      </c>
      <c r="C9" s="17">
        <v>4.5</v>
      </c>
      <c r="D9" s="45">
        <f>C9/3</f>
        <v>1.5</v>
      </c>
      <c r="E9" s="17">
        <v>1.41</v>
      </c>
      <c r="F9" s="13" t="s">
        <v>47</v>
      </c>
      <c r="G9" s="40">
        <f>C9-D9</f>
        <v>3</v>
      </c>
      <c r="H9" s="40">
        <f>B9-G9</f>
        <v>72</v>
      </c>
      <c r="I9" s="40">
        <f>B9+G9</f>
        <v>78</v>
      </c>
      <c r="J9" s="17">
        <v>77</v>
      </c>
      <c r="K9" s="13" t="s">
        <v>47</v>
      </c>
    </row>
    <row r="10" spans="1:11" x14ac:dyDescent="0.25">
      <c r="A10" s="13" t="s">
        <v>52</v>
      </c>
      <c r="B10" s="13">
        <v>100</v>
      </c>
      <c r="C10" s="13">
        <v>4.5</v>
      </c>
      <c r="D10" s="13">
        <f>C10/3</f>
        <v>1.5</v>
      </c>
      <c r="E10" s="13">
        <v>1.41</v>
      </c>
      <c r="F10" s="13" t="s">
        <v>47</v>
      </c>
      <c r="G10" s="13">
        <f>C10-D10</f>
        <v>3</v>
      </c>
      <c r="H10" s="13">
        <f>B10-G10</f>
        <v>97</v>
      </c>
      <c r="I10" s="13">
        <f>B10+G10</f>
        <v>103</v>
      </c>
      <c r="J10" s="13">
        <v>104</v>
      </c>
      <c r="K10" s="13"/>
    </row>
    <row r="11" spans="1:11" x14ac:dyDescent="0.25">
      <c r="A11" s="13"/>
      <c r="B11" s="13"/>
      <c r="C11" s="13"/>
      <c r="D11" s="40"/>
      <c r="E11" s="13"/>
      <c r="F11" s="13"/>
      <c r="G11" s="40"/>
      <c r="H11" s="40"/>
      <c r="I11" s="40"/>
      <c r="J11" s="13"/>
      <c r="K11" s="13"/>
    </row>
    <row r="14" spans="1:11" x14ac:dyDescent="0.25">
      <c r="C14" t="s">
        <v>53</v>
      </c>
      <c r="D14">
        <v>1000</v>
      </c>
      <c r="G14" s="42"/>
      <c r="H14" s="41"/>
    </row>
    <row r="15" spans="1:11" x14ac:dyDescent="0.25">
      <c r="C15" t="s">
        <v>54</v>
      </c>
      <c r="D15">
        <v>999.88</v>
      </c>
    </row>
    <row r="16" spans="1:11" x14ac:dyDescent="0.25">
      <c r="C16" t="s">
        <v>55</v>
      </c>
      <c r="D16">
        <v>0.05</v>
      </c>
    </row>
    <row r="17" spans="3:4" x14ac:dyDescent="0.25">
      <c r="C17" t="s">
        <v>56</v>
      </c>
      <c r="D17">
        <v>0.98</v>
      </c>
    </row>
    <row r="19" spans="3:4" x14ac:dyDescent="0.25">
      <c r="C19" t="s">
        <v>57</v>
      </c>
      <c r="D19" s="2">
        <f>ABS(D14-D15)/(SQRT(D16^2)+SQRT(D17)^2)</f>
        <v>0.11650485436893646</v>
      </c>
    </row>
    <row r="20" spans="3:4" x14ac:dyDescent="0.25">
      <c r="C20" t="s">
        <v>59</v>
      </c>
      <c r="D20" s="17" t="s">
        <v>58</v>
      </c>
    </row>
  </sheetData>
  <mergeCells count="3">
    <mergeCell ref="A3:F3"/>
    <mergeCell ref="G3:K3"/>
    <mergeCell ref="A2:K2"/>
  </mergeCells>
  <pageMargins left="0.70866141732283472" right="0.70866141732283472" top="0.74803149606299213" bottom="0.74803149606299213" header="0.31496062992125984" footer="0.31496062992125984"/>
  <pageSetup paperSize="9" scale="79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Repetibilidad y Excentricidad</vt:lpstr>
      <vt:lpstr>Calculo Error de calibracion</vt:lpstr>
      <vt:lpstr>Calculo de Incertidumbre</vt:lpstr>
      <vt:lpstr>Verificacion balanza y producto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modulo1</cp:lastModifiedBy>
  <cp:lastPrinted>2017-06-23T17:29:30Z</cp:lastPrinted>
  <dcterms:created xsi:type="dcterms:W3CDTF">2015-11-20T08:53:09Z</dcterms:created>
  <dcterms:modified xsi:type="dcterms:W3CDTF">2022-03-03T15:51:27Z</dcterms:modified>
</cp:coreProperties>
</file>