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fran_garzon_caltex_es/Documents/Cursos Caltex 2022/4. CURSO DIMENSIONAL MAYO/DOCUMENTOS DE TRABAJO/3.Documentos de descarga/"/>
    </mc:Choice>
  </mc:AlternateContent>
  <xr:revisionPtr revIDLastSave="86" documentId="8_{92F298B0-FE7E-4B6D-922E-DB6DA4BC0208}" xr6:coauthVersionLast="47" xr6:coauthVersionMax="47" xr10:uidLastSave="{BD8E86BF-1A76-4970-89F1-115F45096833}"/>
  <bookViews>
    <workbookView xWindow="-120" yWindow="-120" windowWidth="29040" windowHeight="15840" tabRatio="762" activeTab="2" xr2:uid="{00000000-000D-0000-FFFF-FFFF00000000}"/>
  </bookViews>
  <sheets>
    <sheet name="Repetibilidad" sheetId="3" r:id="rId1"/>
    <sheet name="Calculo Error de calibracion" sheetId="5" r:id="rId2"/>
    <sheet name="Calculo de Incertidumbre" sheetId="4" r:id="rId3"/>
    <sheet name="Verificacion Pie Rey - producto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8" i="4" l="1"/>
  <c r="G7" i="6"/>
  <c r="G6" i="6"/>
  <c r="G5" i="6"/>
  <c r="I5" i="6"/>
  <c r="S20" i="4"/>
  <c r="S18" i="4"/>
  <c r="P27" i="4"/>
  <c r="P40" i="4"/>
  <c r="P29" i="4"/>
  <c r="P18" i="4"/>
  <c r="P7" i="4"/>
  <c r="L4" i="4"/>
  <c r="P8" i="4"/>
  <c r="P19" i="4"/>
  <c r="P30" i="4"/>
  <c r="P41" i="4"/>
  <c r="S38" i="4"/>
  <c r="S27" i="4"/>
  <c r="P16" i="4"/>
  <c r="S16" i="4"/>
  <c r="P5" i="4"/>
  <c r="S5" i="4" s="1"/>
  <c r="R38" i="4"/>
  <c r="R27" i="4"/>
  <c r="R16" i="4"/>
  <c r="R5" i="4"/>
  <c r="T58" i="4"/>
  <c r="D40" i="4"/>
  <c r="D29" i="4"/>
  <c r="D18" i="4"/>
  <c r="D7" i="4"/>
  <c r="I57" i="4"/>
  <c r="B36" i="4"/>
  <c r="B25" i="4"/>
  <c r="B14" i="4"/>
  <c r="B3" i="4"/>
  <c r="F24" i="6"/>
  <c r="I24" i="6" s="1"/>
  <c r="F23" i="6"/>
  <c r="I23" i="6" s="1"/>
  <c r="F22" i="6"/>
  <c r="I22" i="6" s="1"/>
  <c r="F20" i="6"/>
  <c r="I20" i="6" s="1"/>
  <c r="F19" i="6"/>
  <c r="I19" i="6" s="1"/>
  <c r="F18" i="6"/>
  <c r="I18" i="6" s="1"/>
  <c r="F16" i="6"/>
  <c r="I16" i="6" s="1"/>
  <c r="F15" i="6"/>
  <c r="I15" i="6" s="1"/>
  <c r="F14" i="6"/>
  <c r="I14" i="6" s="1"/>
  <c r="F12" i="6"/>
  <c r="I12" i="6" s="1"/>
  <c r="F11" i="6"/>
  <c r="I11" i="6" s="1"/>
  <c r="F10" i="6"/>
  <c r="I10" i="6" s="1"/>
  <c r="F7" i="6"/>
  <c r="I7" i="6" s="1"/>
  <c r="F6" i="6"/>
  <c r="I6" i="6" s="1"/>
  <c r="F5" i="6"/>
  <c r="K10" i="6" l="1"/>
  <c r="J10" i="6"/>
  <c r="K20" i="6"/>
  <c r="J20" i="6"/>
  <c r="K16" i="6"/>
  <c r="J16" i="6"/>
  <c r="K6" i="6"/>
  <c r="J6" i="6"/>
  <c r="K12" i="6"/>
  <c r="J12" i="6"/>
  <c r="K18" i="6"/>
  <c r="J18" i="6"/>
  <c r="K23" i="6"/>
  <c r="J23" i="6"/>
  <c r="K15" i="6"/>
  <c r="J15" i="6"/>
  <c r="K5" i="6"/>
  <c r="J5" i="6"/>
  <c r="K11" i="6"/>
  <c r="J11" i="6"/>
  <c r="K22" i="6"/>
  <c r="J22" i="6"/>
  <c r="K7" i="6"/>
  <c r="J7" i="6"/>
  <c r="K14" i="6"/>
  <c r="J14" i="6"/>
  <c r="K19" i="6"/>
  <c r="J19" i="6"/>
  <c r="K24" i="6"/>
  <c r="J24" i="6"/>
  <c r="S40" i="4"/>
  <c r="R39" i="4"/>
  <c r="S39" i="4" s="1"/>
  <c r="R37" i="4"/>
  <c r="S37" i="4" s="1"/>
  <c r="S29" i="4"/>
  <c r="R28" i="4"/>
  <c r="S28" i="4" s="1"/>
  <c r="R26" i="4"/>
  <c r="S26" i="4" s="1"/>
  <c r="R17" i="4"/>
  <c r="S17" i="4" s="1"/>
  <c r="S15" i="4"/>
  <c r="R15" i="4"/>
  <c r="S7" i="4"/>
  <c r="S9" i="4" s="1"/>
  <c r="S6" i="4"/>
  <c r="R6" i="4"/>
  <c r="G4" i="4"/>
  <c r="R4" i="4"/>
  <c r="S4" i="4" s="1"/>
  <c r="G40" i="4"/>
  <c r="G7" i="4"/>
  <c r="F40" i="4"/>
  <c r="F39" i="4"/>
  <c r="G39" i="4" s="1"/>
  <c r="D38" i="4"/>
  <c r="G38" i="4" s="1"/>
  <c r="F37" i="4"/>
  <c r="G37" i="4" s="1"/>
  <c r="F29" i="4"/>
  <c r="G28" i="4"/>
  <c r="F28" i="4"/>
  <c r="D27" i="4"/>
  <c r="G27" i="4" s="1"/>
  <c r="F26" i="4"/>
  <c r="G26" i="4" s="1"/>
  <c r="F18" i="4"/>
  <c r="G18" i="4" s="1"/>
  <c r="F17" i="4"/>
  <c r="G17" i="4" s="1"/>
  <c r="D16" i="4"/>
  <c r="G16" i="4" s="1"/>
  <c r="F15" i="4"/>
  <c r="G15" i="4" s="1"/>
  <c r="F7" i="4"/>
  <c r="F6" i="4"/>
  <c r="G6" i="4" s="1"/>
  <c r="F4" i="4"/>
  <c r="H8" i="5"/>
  <c r="H6" i="5"/>
  <c r="H5" i="5"/>
  <c r="G29" i="4" l="1"/>
  <c r="J37" i="4"/>
  <c r="I37" i="4"/>
  <c r="I26" i="4"/>
  <c r="I15" i="4"/>
  <c r="I4" i="4"/>
  <c r="B19" i="3" l="1"/>
  <c r="D5" i="4" s="1"/>
  <c r="G5" i="4" s="1"/>
  <c r="G20" i="4" l="1"/>
  <c r="J4" i="4"/>
  <c r="K4" i="4" s="1"/>
  <c r="J15" i="4"/>
  <c r="N37" i="4" l="1"/>
  <c r="N4" i="4"/>
  <c r="N48" i="4"/>
  <c r="N26" i="4"/>
  <c r="N15" i="4"/>
  <c r="I8" i="5"/>
  <c r="I6" i="5"/>
  <c r="I5" i="5"/>
  <c r="K15" i="4" l="1"/>
  <c r="B18" i="3"/>
  <c r="H7" i="5" s="1"/>
  <c r="I7" i="5" l="1"/>
  <c r="J26" i="4"/>
  <c r="K26" i="4" s="1"/>
  <c r="K37" i="4"/>
  <c r="G53" i="4"/>
  <c r="G55" i="4" s="1"/>
  <c r="S53" i="4" s="1"/>
  <c r="S55" i="4" s="1"/>
  <c r="G31" i="4"/>
  <c r="G33" i="4" s="1"/>
  <c r="G9" i="4"/>
  <c r="G42" i="4"/>
  <c r="G44" i="4" s="1"/>
  <c r="L37" i="4" s="1"/>
  <c r="G22" i="4"/>
  <c r="L15" i="4" s="1"/>
  <c r="S42" i="4" l="1"/>
  <c r="S44" i="4" s="1"/>
  <c r="S22" i="4"/>
  <c r="L26" i="4"/>
  <c r="G11" i="4"/>
  <c r="S11" i="4" l="1"/>
  <c r="S31" i="4"/>
  <c r="S33" i="4" s="1"/>
</calcChain>
</file>

<file path=xl/sharedStrings.xml><?xml version="1.0" encoding="utf-8"?>
<sst xmlns="http://schemas.openxmlformats.org/spreadsheetml/2006/main" count="266" uniqueCount="68">
  <si>
    <t>Media</t>
  </si>
  <si>
    <t>Desviacion estándar</t>
  </si>
  <si>
    <t>Errores</t>
  </si>
  <si>
    <t>Repetibilidad</t>
  </si>
  <si>
    <t>Resolucion</t>
  </si>
  <si>
    <t>Error patron</t>
  </si>
  <si>
    <t>-</t>
  </si>
  <si>
    <t>u tipica (68%)</t>
  </si>
  <si>
    <t>u tipica combinada 68%)</t>
  </si>
  <si>
    <t>Deriva (1 año)</t>
  </si>
  <si>
    <t>Punto</t>
  </si>
  <si>
    <t>U Expandida 95% (k=2)</t>
  </si>
  <si>
    <t>U</t>
  </si>
  <si>
    <t>Denominador</t>
  </si>
  <si>
    <t>Distribucion</t>
  </si>
  <si>
    <t>REPETIBILIDAD</t>
  </si>
  <si>
    <t>Producto</t>
  </si>
  <si>
    <t>Tolerancia</t>
  </si>
  <si>
    <t>Uuso.max (permitida)</t>
  </si>
  <si>
    <t>Uuso.max (calculada)</t>
  </si>
  <si>
    <t>Tolerancia de Verificacion</t>
  </si>
  <si>
    <t>Limite Superior</t>
  </si>
  <si>
    <t>Limite Inferior</t>
  </si>
  <si>
    <t>Conformidad</t>
  </si>
  <si>
    <t>Verificada</t>
  </si>
  <si>
    <t>PRODUCTO</t>
  </si>
  <si>
    <t>Dilatacion</t>
  </si>
  <si>
    <t>Pieza 1</t>
  </si>
  <si>
    <t>Pie de rey</t>
  </si>
  <si>
    <t>Longitud Nominal</t>
  </si>
  <si>
    <t>Ref (mm)</t>
  </si>
  <si>
    <t>Error (mm)</t>
  </si>
  <si>
    <t>Media (mm)</t>
  </si>
  <si>
    <t>1ª Medida</t>
  </si>
  <si>
    <t>2ª Medida</t>
  </si>
  <si>
    <t>Pie de Rey</t>
  </si>
  <si>
    <t>INCERTIDUMBRE DE CALIBRACION Pie de rey</t>
  </si>
  <si>
    <t>INCERTIDUMBRE DE USO Pie de Rey</t>
  </si>
  <si>
    <t>Patron (Bloque)</t>
  </si>
  <si>
    <t>Pie de Rey (mm)</t>
  </si>
  <si>
    <t>U Pie de rey</t>
  </si>
  <si>
    <t>Error Pie de rey</t>
  </si>
  <si>
    <t>Valor(mm)</t>
  </si>
  <si>
    <t>Pieza 2</t>
  </si>
  <si>
    <t>Cota A</t>
  </si>
  <si>
    <t>Cota B</t>
  </si>
  <si>
    <t>Cota C</t>
  </si>
  <si>
    <t>Medida</t>
  </si>
  <si>
    <t>rectangular</t>
  </si>
  <si>
    <t>Pieza 6</t>
  </si>
  <si>
    <t>Pieza 10</t>
  </si>
  <si>
    <t>Pieza 4</t>
  </si>
  <si>
    <t>rectanguar</t>
  </si>
  <si>
    <t>normal</t>
  </si>
  <si>
    <t>recangular</t>
  </si>
  <si>
    <t>Error Bpatron</t>
  </si>
  <si>
    <t>U Bpatron</t>
  </si>
  <si>
    <t>Conforme</t>
  </si>
  <si>
    <t>No Conforme</t>
  </si>
  <si>
    <t>CONFORME</t>
  </si>
  <si>
    <t>NO CONFORME</t>
  </si>
  <si>
    <t xml:space="preserve">temperatura calibracion Bloques </t>
  </si>
  <si>
    <r>
      <t xml:space="preserve">20 </t>
    </r>
    <r>
      <rPr>
        <sz val="11"/>
        <color indexed="8"/>
        <rFont val="Calibri"/>
        <family val="2"/>
      </rPr>
      <t>±</t>
    </r>
    <r>
      <rPr>
        <sz val="9.35"/>
        <color indexed="8"/>
        <rFont val="Calibri"/>
        <family val="2"/>
      </rPr>
      <t>1</t>
    </r>
  </si>
  <si>
    <t xml:space="preserve">temperatura calibracion Pie de Rey </t>
  </si>
  <si>
    <r>
      <rPr>
        <sz val="11"/>
        <color indexed="8"/>
        <rFont val="Calibri"/>
        <family val="2"/>
      </rPr>
      <t>Δ</t>
    </r>
    <r>
      <rPr>
        <sz val="9.35"/>
        <color indexed="8"/>
        <rFont val="Calibri"/>
        <family val="2"/>
      </rPr>
      <t>t</t>
    </r>
  </si>
  <si>
    <r>
      <t xml:space="preserve">23 </t>
    </r>
    <r>
      <rPr>
        <sz val="11"/>
        <color indexed="8"/>
        <rFont val="Calibri"/>
        <family val="2"/>
      </rPr>
      <t>±</t>
    </r>
    <r>
      <rPr>
        <sz val="9.35"/>
        <color indexed="8"/>
        <rFont val="Calibri"/>
        <family val="2"/>
      </rPr>
      <t>2</t>
    </r>
  </si>
  <si>
    <r>
      <t xml:space="preserve">25 </t>
    </r>
    <r>
      <rPr>
        <sz val="11"/>
        <color indexed="8"/>
        <rFont val="Calibri"/>
        <family val="2"/>
      </rPr>
      <t>±5</t>
    </r>
  </si>
  <si>
    <t xml:space="preserve">temperatura USO Pie de Rey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</si>
</sst>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1"/>
      <color indexed="8"/>
      <name val="Calibri"/>
      <family val="2"/>
    </font>
    <font>
      <sz val="9.35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9" xfId="0" applyNumberFormat="1" applyBorder="1"/>
    <xf numFmtId="2" fontId="0" fillId="3" borderId="9" xfId="0" applyNumberFormat="1" applyFill="1" applyBorder="1"/>
    <xf numFmtId="166" fontId="0" fillId="0" borderId="0" xfId="0" applyNumberFormat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Fill="1"/>
    <xf numFmtId="0" fontId="0" fillId="2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5" borderId="5" xfId="0" applyFill="1" applyBorder="1"/>
    <xf numFmtId="2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Border="1"/>
    <xf numFmtId="0" fontId="0" fillId="6" borderId="0" xfId="0" applyFill="1" applyBorder="1"/>
    <xf numFmtId="0" fontId="0" fillId="6" borderId="5" xfId="0" applyFill="1" applyBorder="1"/>
    <xf numFmtId="2" fontId="0" fillId="7" borderId="9" xfId="0" applyNumberFormat="1" applyFill="1" applyBorder="1"/>
    <xf numFmtId="0" fontId="0" fillId="4" borderId="4" xfId="0" applyFill="1" applyBorder="1"/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/>
    </xf>
    <xf numFmtId="164" fontId="0" fillId="0" borderId="9" xfId="0" applyNumberFormat="1" applyBorder="1"/>
    <xf numFmtId="0" fontId="0" fillId="0" borderId="0" xfId="0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10" xfId="0" applyNumberFormat="1" applyBorder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Border="1"/>
    <xf numFmtId="164" fontId="0" fillId="0" borderId="5" xfId="0" applyNumberFormat="1" applyBorder="1"/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2" fontId="0" fillId="2" borderId="4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1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9"/>
  <sheetViews>
    <sheetView zoomScale="80" zoomScaleNormal="80" workbookViewId="0">
      <selection activeCell="B19" sqref="B19"/>
    </sheetView>
  </sheetViews>
  <sheetFormatPr baseColWidth="10" defaultColWidth="9.140625" defaultRowHeight="15" x14ac:dyDescent="0.25"/>
  <cols>
    <col min="1" max="1" width="33.42578125" customWidth="1"/>
    <col min="2" max="2" width="11.42578125" bestFit="1" customWidth="1"/>
    <col min="3" max="3" width="12.85546875" bestFit="1" customWidth="1"/>
  </cols>
  <sheetData>
    <row r="3" spans="1:2" ht="15.75" thickBot="1" x14ac:dyDescent="0.3"/>
    <row r="4" spans="1:2" x14ac:dyDescent="0.25">
      <c r="A4" s="51" t="s">
        <v>15</v>
      </c>
      <c r="B4" s="52"/>
    </row>
    <row r="5" spans="1:2" x14ac:dyDescent="0.25">
      <c r="A5" s="24" t="s">
        <v>10</v>
      </c>
      <c r="B5" s="3" t="s">
        <v>42</v>
      </c>
    </row>
    <row r="6" spans="1:2" x14ac:dyDescent="0.25">
      <c r="A6" s="24">
        <v>1</v>
      </c>
      <c r="B6" s="3">
        <v>25.01</v>
      </c>
    </row>
    <row r="7" spans="1:2" x14ac:dyDescent="0.25">
      <c r="A7" s="24">
        <v>2</v>
      </c>
      <c r="B7" s="3">
        <v>25.01</v>
      </c>
    </row>
    <row r="8" spans="1:2" x14ac:dyDescent="0.25">
      <c r="A8" s="24">
        <v>3</v>
      </c>
      <c r="B8" s="3">
        <v>25.01</v>
      </c>
    </row>
    <row r="9" spans="1:2" x14ac:dyDescent="0.25">
      <c r="A9" s="24">
        <v>4</v>
      </c>
      <c r="B9" s="3">
        <v>25.01</v>
      </c>
    </row>
    <row r="10" spans="1:2" x14ac:dyDescent="0.25">
      <c r="A10" s="24">
        <v>5</v>
      </c>
      <c r="B10" s="3">
        <v>25.01</v>
      </c>
    </row>
    <row r="11" spans="1:2" x14ac:dyDescent="0.25">
      <c r="A11" s="24">
        <v>6</v>
      </c>
      <c r="B11" s="3">
        <v>25.01</v>
      </c>
    </row>
    <row r="12" spans="1:2" x14ac:dyDescent="0.25">
      <c r="A12" s="24">
        <v>7</v>
      </c>
      <c r="B12" s="3">
        <v>25.01</v>
      </c>
    </row>
    <row r="13" spans="1:2" x14ac:dyDescent="0.25">
      <c r="A13" s="24">
        <v>8</v>
      </c>
      <c r="B13" s="3">
        <v>25.01</v>
      </c>
    </row>
    <row r="14" spans="1:2" x14ac:dyDescent="0.25">
      <c r="A14" s="24">
        <v>9</v>
      </c>
      <c r="B14" s="3">
        <v>25.01</v>
      </c>
    </row>
    <row r="15" spans="1:2" x14ac:dyDescent="0.25">
      <c r="A15" s="24">
        <v>10</v>
      </c>
      <c r="B15" s="3">
        <v>25.01</v>
      </c>
    </row>
    <row r="16" spans="1:2" x14ac:dyDescent="0.25">
      <c r="A16" s="1"/>
      <c r="B16" s="3"/>
    </row>
    <row r="17" spans="1:2" x14ac:dyDescent="0.25">
      <c r="A17" s="1"/>
      <c r="B17" s="3"/>
    </row>
    <row r="18" spans="1:2" x14ac:dyDescent="0.25">
      <c r="A18" s="1" t="s">
        <v>0</v>
      </c>
      <c r="B18" s="22">
        <f>IF(B10="","",AVERAGE(B6:B15))</f>
        <v>25.009999999999998</v>
      </c>
    </row>
    <row r="19" spans="1:2" ht="15.75" thickBot="1" x14ac:dyDescent="0.3">
      <c r="A19" s="6" t="s">
        <v>1</v>
      </c>
      <c r="B19" s="46">
        <f>IF(B10="","",_xlfn.STDEV.P(B6:B15))</f>
        <v>3.5527136788005009E-15</v>
      </c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I8"/>
  <sheetViews>
    <sheetView topLeftCell="C1" zoomScaleNormal="100" workbookViewId="0">
      <selection activeCell="F6" sqref="F6"/>
    </sheetView>
  </sheetViews>
  <sheetFormatPr baseColWidth="10" defaultRowHeight="15" x14ac:dyDescent="0.25"/>
  <cols>
    <col min="6" max="6" width="15.140625" bestFit="1" customWidth="1"/>
    <col min="7" max="7" width="17.5703125" bestFit="1" customWidth="1"/>
    <col min="8" max="8" width="15.140625" bestFit="1" customWidth="1"/>
  </cols>
  <sheetData>
    <row r="2" spans="4:9" ht="15.75" thickBot="1" x14ac:dyDescent="0.3"/>
    <row r="3" spans="4:9" ht="15.75" thickBot="1" x14ac:dyDescent="0.3">
      <c r="F3" s="53" t="s">
        <v>35</v>
      </c>
      <c r="G3" s="54"/>
      <c r="H3" s="55"/>
    </row>
    <row r="4" spans="4:9" ht="15.75" thickBot="1" x14ac:dyDescent="0.3">
      <c r="D4" s="27" t="s">
        <v>10</v>
      </c>
      <c r="E4" s="26" t="s">
        <v>30</v>
      </c>
      <c r="F4" s="42" t="s">
        <v>33</v>
      </c>
      <c r="G4" s="43" t="s">
        <v>34</v>
      </c>
      <c r="H4" s="44" t="s">
        <v>32</v>
      </c>
      <c r="I4" s="23" t="s">
        <v>31</v>
      </c>
    </row>
    <row r="5" spans="4:9" x14ac:dyDescent="0.25">
      <c r="D5" s="24">
        <v>1</v>
      </c>
      <c r="E5" s="28">
        <v>1</v>
      </c>
      <c r="F5" s="28">
        <v>1</v>
      </c>
      <c r="G5" s="28">
        <v>1</v>
      </c>
      <c r="H5" s="28">
        <f>AVERAGE(F5:G5)</f>
        <v>1</v>
      </c>
      <c r="I5" s="29">
        <f t="shared" ref="I5:I8" si="0">IF(G5="","",H5-E5)</f>
        <v>0</v>
      </c>
    </row>
    <row r="6" spans="4:9" x14ac:dyDescent="0.25">
      <c r="D6" s="24">
        <v>2</v>
      </c>
      <c r="E6" s="28">
        <v>20</v>
      </c>
      <c r="F6" s="28">
        <v>20</v>
      </c>
      <c r="G6" s="28">
        <v>20</v>
      </c>
      <c r="H6" s="28">
        <f t="shared" ref="H6:H8" si="1">AVERAGE(F6:G6)</f>
        <v>20</v>
      </c>
      <c r="I6" s="29">
        <f t="shared" si="0"/>
        <v>0</v>
      </c>
    </row>
    <row r="7" spans="4:9" x14ac:dyDescent="0.25">
      <c r="D7" s="24">
        <v>3</v>
      </c>
      <c r="E7" s="28">
        <v>25</v>
      </c>
      <c r="F7" s="28"/>
      <c r="G7" s="28"/>
      <c r="H7" s="28">
        <f>Repetibilidad!B18</f>
        <v>25.009999999999998</v>
      </c>
      <c r="I7" s="29">
        <f>IF(H7="","",H7-E7)</f>
        <v>9.9999999999980105E-3</v>
      </c>
    </row>
    <row r="8" spans="4:9" ht="15.75" thickBot="1" x14ac:dyDescent="0.3">
      <c r="D8" s="25">
        <v>4</v>
      </c>
      <c r="E8" s="45">
        <v>100</v>
      </c>
      <c r="F8" s="41">
        <v>100.01</v>
      </c>
      <c r="G8" s="41">
        <v>100.01</v>
      </c>
      <c r="H8" s="28">
        <f t="shared" si="1"/>
        <v>100.01</v>
      </c>
      <c r="I8" s="41">
        <f t="shared" si="0"/>
        <v>1.0000000000005116E-2</v>
      </c>
    </row>
  </sheetData>
  <mergeCells count="1">
    <mergeCell ref="F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T59"/>
  <sheetViews>
    <sheetView tabSelected="1" topLeftCell="A22" zoomScale="70" zoomScaleNormal="70" workbookViewId="0">
      <selection activeCell="N60" sqref="N60"/>
    </sheetView>
  </sheetViews>
  <sheetFormatPr baseColWidth="10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5" customWidth="1"/>
    <col min="8" max="8" width="8.5703125" customWidth="1"/>
    <col min="9" max="9" width="13" customWidth="1"/>
    <col min="10" max="10" width="15.7109375" bestFit="1" customWidth="1"/>
    <col min="11" max="12" width="13" customWidth="1"/>
    <col min="13" max="13" width="7.5703125" customWidth="1"/>
    <col min="14" max="14" width="9.7109375" customWidth="1"/>
    <col min="15" max="15" width="15.140625" bestFit="1" customWidth="1"/>
    <col min="16" max="16" width="7.7109375" customWidth="1"/>
    <col min="18" max="18" width="22.5703125" bestFit="1" customWidth="1"/>
    <col min="19" max="19" width="12.85546875" bestFit="1" customWidth="1"/>
  </cols>
  <sheetData>
    <row r="1" spans="2:19" ht="15.75" thickBot="1" x14ac:dyDescent="0.3"/>
    <row r="2" spans="2:19" x14ac:dyDescent="0.25">
      <c r="B2" s="57" t="s">
        <v>36</v>
      </c>
      <c r="C2" s="58"/>
      <c r="D2" s="58"/>
      <c r="E2" s="58"/>
      <c r="F2" s="58"/>
      <c r="G2" s="59"/>
      <c r="H2" s="12"/>
      <c r="I2" s="12"/>
      <c r="J2" s="12"/>
      <c r="K2" s="12"/>
      <c r="L2" s="12"/>
      <c r="M2" s="12"/>
      <c r="N2" s="60" t="s">
        <v>37</v>
      </c>
      <c r="O2" s="61"/>
      <c r="P2" s="61"/>
      <c r="Q2" s="61"/>
      <c r="R2" s="61"/>
      <c r="S2" s="62"/>
    </row>
    <row r="3" spans="2:19" x14ac:dyDescent="0.25">
      <c r="B3" s="56">
        <f>'Calculo Error de calibracion'!E5</f>
        <v>1</v>
      </c>
      <c r="C3" s="65" t="s">
        <v>2</v>
      </c>
      <c r="D3" s="65"/>
      <c r="E3" s="20" t="s">
        <v>14</v>
      </c>
      <c r="F3" s="19" t="s">
        <v>13</v>
      </c>
      <c r="G3" s="21" t="s">
        <v>7</v>
      </c>
      <c r="H3" s="13"/>
      <c r="I3" s="18" t="s">
        <v>30</v>
      </c>
      <c r="J3" s="18" t="s">
        <v>39</v>
      </c>
      <c r="K3" s="18" t="s">
        <v>31</v>
      </c>
      <c r="L3" s="18" t="s">
        <v>12</v>
      </c>
      <c r="M3" s="13"/>
      <c r="N3" s="35"/>
      <c r="O3" s="66" t="s">
        <v>2</v>
      </c>
      <c r="P3" s="66"/>
      <c r="Q3" s="32" t="s">
        <v>14</v>
      </c>
      <c r="R3" s="32" t="s">
        <v>13</v>
      </c>
      <c r="S3" s="33" t="s">
        <v>7</v>
      </c>
    </row>
    <row r="4" spans="2:19" x14ac:dyDescent="0.25">
      <c r="B4" s="56"/>
      <c r="C4" s="2" t="s">
        <v>4</v>
      </c>
      <c r="D4" s="4">
        <v>0.01</v>
      </c>
      <c r="E4" s="2" t="s">
        <v>52</v>
      </c>
      <c r="F4" s="4">
        <f>2*SQRT(3)</f>
        <v>3.4641016151377544</v>
      </c>
      <c r="G4" s="50">
        <f>(D4/F4)^2</f>
        <v>8.3333333333333337E-6</v>
      </c>
      <c r="H4" s="14"/>
      <c r="I4" s="28">
        <f>'Calculo Error de calibracion'!E5</f>
        <v>1</v>
      </c>
      <c r="J4" s="28">
        <f>'Calculo Error de calibracion'!H5</f>
        <v>1</v>
      </c>
      <c r="K4" s="28">
        <f>IF(J4="","",J4-I4)</f>
        <v>0</v>
      </c>
      <c r="L4" s="15">
        <f>G11</f>
        <v>5.7969751020108184E-3</v>
      </c>
      <c r="M4" s="14"/>
      <c r="N4" s="63">
        <f>B3</f>
        <v>1</v>
      </c>
      <c r="O4" s="2" t="s">
        <v>4</v>
      </c>
      <c r="P4" s="2">
        <v>0.01</v>
      </c>
      <c r="Q4" s="2" t="s">
        <v>48</v>
      </c>
      <c r="R4" s="4">
        <f>2*SQRT(3)</f>
        <v>3.4641016151377544</v>
      </c>
      <c r="S4" s="50">
        <f>(P4/R4)^2</f>
        <v>8.3333333333333337E-6</v>
      </c>
    </row>
    <row r="5" spans="2:19" x14ac:dyDescent="0.25">
      <c r="B5" s="56"/>
      <c r="C5" s="2" t="s">
        <v>3</v>
      </c>
      <c r="D5" s="49">
        <f>Repetibilidad!B19</f>
        <v>3.5527136788005009E-15</v>
      </c>
      <c r="E5" s="2" t="s">
        <v>53</v>
      </c>
      <c r="F5" s="31">
        <v>1</v>
      </c>
      <c r="G5" s="50">
        <f>(D5/F5)^2</f>
        <v>1.2621774483536189E-29</v>
      </c>
      <c r="H5" s="16"/>
      <c r="I5" s="16"/>
      <c r="J5" s="16"/>
      <c r="K5" s="16"/>
      <c r="L5" s="16"/>
      <c r="M5" s="16"/>
      <c r="N5" s="64"/>
      <c r="O5" s="2" t="s">
        <v>26</v>
      </c>
      <c r="P5" s="11">
        <f>$T$58*N4*11.5*(10^(-6))</f>
        <v>1.0349999999999999E-4</v>
      </c>
      <c r="Q5" s="13" t="s">
        <v>54</v>
      </c>
      <c r="R5" s="4">
        <f>2*SQRT(3)</f>
        <v>3.4641016151377544</v>
      </c>
      <c r="S5" s="50">
        <f>(P5/R5)^2</f>
        <v>8.9268749999999997E-10</v>
      </c>
    </row>
    <row r="6" spans="2:19" x14ac:dyDescent="0.25">
      <c r="B6" s="56"/>
      <c r="C6" s="2" t="s">
        <v>56</v>
      </c>
      <c r="D6" s="2">
        <v>4.4999999999999999E-4</v>
      </c>
      <c r="E6" s="13" t="s">
        <v>48</v>
      </c>
      <c r="F6" s="4">
        <f>SQRT(3)</f>
        <v>1.7320508075688772</v>
      </c>
      <c r="G6" s="50">
        <f>(D6/F6)^2</f>
        <v>6.7500000000000015E-8</v>
      </c>
      <c r="H6" s="14"/>
      <c r="I6" s="14"/>
      <c r="J6" s="14"/>
      <c r="K6" s="14"/>
      <c r="L6" s="14"/>
      <c r="M6" s="14"/>
      <c r="N6" s="64"/>
      <c r="O6" s="2" t="s">
        <v>9</v>
      </c>
      <c r="P6" s="2">
        <v>0.01</v>
      </c>
      <c r="Q6" s="2" t="s">
        <v>48</v>
      </c>
      <c r="R6" s="4">
        <f>SQRT(3)</f>
        <v>1.7320508075688772</v>
      </c>
      <c r="S6" s="50">
        <f>(P6/R6)^2</f>
        <v>3.3333333333333335E-5</v>
      </c>
    </row>
    <row r="7" spans="2:19" x14ac:dyDescent="0.25">
      <c r="B7" s="56"/>
      <c r="C7" s="2" t="s">
        <v>26</v>
      </c>
      <c r="D7" s="11">
        <f>$I$57*B3*11.5*(10^(-6))</f>
        <v>6.8999999999999997E-5</v>
      </c>
      <c r="E7" s="13" t="s">
        <v>54</v>
      </c>
      <c r="F7" s="4">
        <f>2*SQRT(3)</f>
        <v>3.4641016151377544</v>
      </c>
      <c r="G7" s="50">
        <f>(D7/F7)^2</f>
        <v>3.9675000000000005E-10</v>
      </c>
      <c r="H7" s="14"/>
      <c r="I7" s="14"/>
      <c r="J7" s="14"/>
      <c r="K7" s="14"/>
      <c r="L7" s="14"/>
      <c r="M7" s="14"/>
      <c r="N7" s="64"/>
      <c r="O7" s="2" t="s">
        <v>40</v>
      </c>
      <c r="P7" s="4">
        <f>L4</f>
        <v>5.7969751020108184E-3</v>
      </c>
      <c r="Q7" s="13" t="s">
        <v>53</v>
      </c>
      <c r="R7" s="4">
        <v>2</v>
      </c>
      <c r="S7" s="50">
        <f>(P7/R7)^2</f>
        <v>8.4012300833333347E-6</v>
      </c>
    </row>
    <row r="8" spans="2:19" ht="15.75" thickBot="1" x14ac:dyDescent="0.3">
      <c r="B8" s="56"/>
      <c r="C8" s="2" t="s">
        <v>55</v>
      </c>
      <c r="D8" s="2">
        <v>0</v>
      </c>
      <c r="E8" s="2" t="s">
        <v>6</v>
      </c>
      <c r="F8" s="2"/>
      <c r="G8" s="3"/>
      <c r="H8" s="13"/>
      <c r="I8" s="13"/>
      <c r="J8" s="13"/>
      <c r="K8" s="13"/>
      <c r="L8" s="13"/>
      <c r="M8" s="13"/>
      <c r="N8" s="64"/>
      <c r="O8" s="2" t="s">
        <v>41</v>
      </c>
      <c r="P8" s="4">
        <f>K4</f>
        <v>0</v>
      </c>
      <c r="Q8" s="2"/>
      <c r="R8" s="2"/>
      <c r="S8" s="3"/>
    </row>
    <row r="9" spans="2:19" ht="15.75" thickBot="1" x14ac:dyDescent="0.3">
      <c r="B9" s="1"/>
      <c r="C9" s="2"/>
      <c r="D9" s="2"/>
      <c r="E9" s="2"/>
      <c r="F9" s="8" t="s">
        <v>8</v>
      </c>
      <c r="G9" s="39">
        <f>IF(G7="","",SQRT(SUM(G4:G7))+ABS(D8))</f>
        <v>2.8984875510054092E-3</v>
      </c>
      <c r="H9" s="14"/>
      <c r="I9" s="14"/>
      <c r="J9" s="14"/>
      <c r="K9" s="14"/>
      <c r="L9" s="14"/>
      <c r="M9" s="14"/>
      <c r="N9" s="64"/>
      <c r="O9" s="2"/>
      <c r="P9" s="2"/>
      <c r="Q9" s="2"/>
      <c r="R9" s="8" t="s">
        <v>8</v>
      </c>
      <c r="S9" s="9">
        <f>IF(S7="","",SQRT(SUM(S4:S7))+ABS(P8))</f>
        <v>7.0759302877784211E-3</v>
      </c>
    </row>
    <row r="10" spans="2:19" ht="15.75" thickBot="1" x14ac:dyDescent="0.3">
      <c r="B10" s="1"/>
      <c r="C10" s="2"/>
      <c r="D10" s="2"/>
      <c r="E10" s="2"/>
      <c r="F10" s="2"/>
      <c r="G10" s="3"/>
      <c r="H10" s="13"/>
      <c r="I10" s="13"/>
      <c r="J10" s="4"/>
      <c r="K10" s="13"/>
      <c r="L10" s="13"/>
      <c r="M10" s="13"/>
      <c r="N10" s="1"/>
      <c r="O10" s="2"/>
      <c r="P10" s="4"/>
      <c r="Q10" s="2"/>
      <c r="R10" s="2"/>
      <c r="S10" s="3"/>
    </row>
    <row r="11" spans="2:19" ht="15.75" thickBot="1" x14ac:dyDescent="0.3">
      <c r="B11" s="6"/>
      <c r="C11" s="7"/>
      <c r="D11" s="7"/>
      <c r="E11" s="7"/>
      <c r="F11" s="8" t="s">
        <v>11</v>
      </c>
      <c r="G11" s="10">
        <f>IF(G9="","",2*G9)</f>
        <v>5.7969751020108184E-3</v>
      </c>
      <c r="H11" s="15"/>
      <c r="I11" s="15"/>
      <c r="J11" s="15"/>
      <c r="K11" s="15"/>
      <c r="L11" s="15"/>
      <c r="M11" s="15"/>
      <c r="N11" s="6"/>
      <c r="O11" s="7"/>
      <c r="P11" s="7"/>
      <c r="Q11" s="7"/>
      <c r="R11" s="8" t="s">
        <v>11</v>
      </c>
      <c r="S11" s="34">
        <f>IF(S9="","",2*S9)</f>
        <v>1.4151860575556842E-2</v>
      </c>
    </row>
    <row r="12" spans="2:19" ht="15.75" thickBot="1" x14ac:dyDescent="0.3">
      <c r="H12" s="17"/>
      <c r="I12" s="17"/>
      <c r="J12" s="17"/>
      <c r="K12" s="17"/>
      <c r="L12" s="17"/>
      <c r="M12" s="17"/>
    </row>
    <row r="13" spans="2:19" x14ac:dyDescent="0.25">
      <c r="B13" s="57" t="s">
        <v>36</v>
      </c>
      <c r="C13" s="58"/>
      <c r="D13" s="58"/>
      <c r="E13" s="58"/>
      <c r="F13" s="58"/>
      <c r="G13" s="59"/>
      <c r="H13" s="12"/>
      <c r="I13" s="12"/>
      <c r="J13" s="12"/>
      <c r="K13" s="12"/>
      <c r="L13" s="12"/>
      <c r="M13" s="12"/>
      <c r="N13" s="60" t="s">
        <v>37</v>
      </c>
      <c r="O13" s="61"/>
      <c r="P13" s="61"/>
      <c r="Q13" s="61"/>
      <c r="R13" s="61"/>
      <c r="S13" s="62"/>
    </row>
    <row r="14" spans="2:19" x14ac:dyDescent="0.25">
      <c r="B14" s="56">
        <f>'Calculo Error de calibracion'!E6</f>
        <v>20</v>
      </c>
      <c r="C14" s="65" t="s">
        <v>2</v>
      </c>
      <c r="D14" s="65"/>
      <c r="E14" s="20" t="s">
        <v>14</v>
      </c>
      <c r="F14" s="19" t="s">
        <v>13</v>
      </c>
      <c r="G14" s="21" t="s">
        <v>7</v>
      </c>
      <c r="H14" s="13"/>
      <c r="I14" s="18" t="s">
        <v>30</v>
      </c>
      <c r="J14" s="18" t="s">
        <v>39</v>
      </c>
      <c r="K14" s="18" t="s">
        <v>31</v>
      </c>
      <c r="L14" s="18" t="s">
        <v>12</v>
      </c>
      <c r="M14" s="13"/>
      <c r="N14" s="35"/>
      <c r="O14" s="66" t="s">
        <v>2</v>
      </c>
      <c r="P14" s="66"/>
      <c r="Q14" s="32" t="s">
        <v>14</v>
      </c>
      <c r="R14" s="32" t="s">
        <v>13</v>
      </c>
      <c r="S14" s="33" t="s">
        <v>7</v>
      </c>
    </row>
    <row r="15" spans="2:19" x14ac:dyDescent="0.25">
      <c r="B15" s="56"/>
      <c r="C15" s="2" t="s">
        <v>4</v>
      </c>
      <c r="D15" s="4">
        <v>0.01</v>
      </c>
      <c r="E15" s="2" t="s">
        <v>52</v>
      </c>
      <c r="F15" s="4">
        <f>2*SQRT(3)</f>
        <v>3.4641016151377544</v>
      </c>
      <c r="G15" s="50">
        <f>(D15/F15)^2</f>
        <v>8.3333333333333337E-6</v>
      </c>
      <c r="H15" s="14"/>
      <c r="I15" s="28">
        <f>'Calculo Error de calibracion'!E6</f>
        <v>20</v>
      </c>
      <c r="J15" s="28">
        <f>'Calculo Error de calibracion'!H6</f>
        <v>20</v>
      </c>
      <c r="K15" s="15">
        <f>IF(J15="","",J15-I15)</f>
        <v>0</v>
      </c>
      <c r="L15" s="15">
        <f>G22</f>
        <v>5.8692532176873521E-3</v>
      </c>
      <c r="M15" s="14"/>
      <c r="N15" s="63">
        <f>B14</f>
        <v>20</v>
      </c>
      <c r="O15" s="2" t="s">
        <v>4</v>
      </c>
      <c r="P15" s="2">
        <v>0.01</v>
      </c>
      <c r="Q15" s="2" t="s">
        <v>48</v>
      </c>
      <c r="R15" s="4">
        <f>2*SQRT(3)</f>
        <v>3.4641016151377544</v>
      </c>
      <c r="S15" s="50">
        <f>(P15/R15)^2</f>
        <v>8.3333333333333337E-6</v>
      </c>
    </row>
    <row r="16" spans="2:19" x14ac:dyDescent="0.25">
      <c r="B16" s="56"/>
      <c r="C16" s="2" t="s">
        <v>3</v>
      </c>
      <c r="D16" s="49">
        <f>Repetibilidad!B30</f>
        <v>0</v>
      </c>
      <c r="E16" s="2" t="s">
        <v>53</v>
      </c>
      <c r="F16" s="31">
        <v>1</v>
      </c>
      <c r="G16" s="50">
        <f>(D16/F16)^2</f>
        <v>0</v>
      </c>
      <c r="H16" s="16"/>
      <c r="I16" s="16"/>
      <c r="J16" s="16"/>
      <c r="K16" s="16"/>
      <c r="L16" s="16"/>
      <c r="M16" s="16"/>
      <c r="N16" s="64"/>
      <c r="O16" s="2" t="s">
        <v>26</v>
      </c>
      <c r="P16" s="11">
        <f>$T$58*N15*11.5*(10^(-6))</f>
        <v>2.0699999999999998E-3</v>
      </c>
      <c r="Q16" s="13" t="s">
        <v>54</v>
      </c>
      <c r="R16" s="4">
        <f>2*SQRT(3)</f>
        <v>3.4641016151377544</v>
      </c>
      <c r="S16" s="50">
        <f>(P16/R16)^2</f>
        <v>3.5707499999999993E-7</v>
      </c>
    </row>
    <row r="17" spans="2:19" x14ac:dyDescent="0.25">
      <c r="B17" s="56"/>
      <c r="C17" s="2" t="s">
        <v>56</v>
      </c>
      <c r="D17" s="2">
        <v>5.9999999999999995E-4</v>
      </c>
      <c r="E17" s="13" t="s">
        <v>48</v>
      </c>
      <c r="F17" s="4">
        <f>SQRT(3)</f>
        <v>1.7320508075688772</v>
      </c>
      <c r="G17" s="50">
        <f>(D17/F17)^2</f>
        <v>1.1999999999999999E-7</v>
      </c>
      <c r="H17" s="14"/>
      <c r="I17" s="14"/>
      <c r="J17" s="14"/>
      <c r="K17" s="14"/>
      <c r="L17" s="14"/>
      <c r="M17" s="14"/>
      <c r="N17" s="64"/>
      <c r="O17" s="2" t="s">
        <v>9</v>
      </c>
      <c r="P17" s="2">
        <v>0.01</v>
      </c>
      <c r="Q17" s="2" t="s">
        <v>48</v>
      </c>
      <c r="R17" s="4">
        <f>SQRT(3)</f>
        <v>1.7320508075688772</v>
      </c>
      <c r="S17" s="50">
        <f>(P17/R17)^2</f>
        <v>3.3333333333333335E-5</v>
      </c>
    </row>
    <row r="18" spans="2:19" x14ac:dyDescent="0.25">
      <c r="B18" s="56"/>
      <c r="C18" s="2" t="s">
        <v>26</v>
      </c>
      <c r="D18" s="11">
        <f>$I$57*B14*11.5*(10^(-6))</f>
        <v>1.3799999999999999E-3</v>
      </c>
      <c r="E18" s="13" t="s">
        <v>54</v>
      </c>
      <c r="F18" s="4">
        <f>2*SQRT(3)</f>
        <v>3.4641016151377544</v>
      </c>
      <c r="G18" s="50">
        <f>(D18/F18)^2</f>
        <v>1.5870000000000001E-7</v>
      </c>
      <c r="H18" s="14"/>
      <c r="I18" s="14"/>
      <c r="J18" s="14"/>
      <c r="K18" s="14"/>
      <c r="L18" s="14"/>
      <c r="M18" s="14"/>
      <c r="N18" s="64"/>
      <c r="O18" s="2" t="s">
        <v>40</v>
      </c>
      <c r="P18" s="4">
        <f>L15</f>
        <v>5.8692532176873521E-3</v>
      </c>
      <c r="Q18" s="13" t="s">
        <v>53</v>
      </c>
      <c r="R18" s="4">
        <v>2</v>
      </c>
      <c r="S18" s="50">
        <f>(P18/R18)^2</f>
        <v>8.612033333333335E-6</v>
      </c>
    </row>
    <row r="19" spans="2:19" ht="15.75" thickBot="1" x14ac:dyDescent="0.3">
      <c r="B19" s="56"/>
      <c r="C19" s="2" t="s">
        <v>55</v>
      </c>
      <c r="D19" s="2">
        <v>0</v>
      </c>
      <c r="E19" s="2" t="s">
        <v>6</v>
      </c>
      <c r="F19" s="2"/>
      <c r="G19" s="3"/>
      <c r="H19" s="13"/>
      <c r="I19" s="13"/>
      <c r="J19" s="13"/>
      <c r="K19" s="13"/>
      <c r="L19" s="13"/>
      <c r="M19" s="13"/>
      <c r="N19" s="64"/>
      <c r="O19" s="2" t="s">
        <v>41</v>
      </c>
      <c r="P19" s="4">
        <f>K15</f>
        <v>0</v>
      </c>
      <c r="Q19" s="2"/>
      <c r="R19" s="2"/>
      <c r="S19" s="3"/>
    </row>
    <row r="20" spans="2:19" ht="15.75" thickBot="1" x14ac:dyDescent="0.3">
      <c r="B20" s="1"/>
      <c r="C20" s="2"/>
      <c r="D20" s="2"/>
      <c r="E20" s="2"/>
      <c r="F20" s="8" t="s">
        <v>8</v>
      </c>
      <c r="G20" s="9">
        <f>IF(G18="","",SQRT(SUM(G15:G18))+ABS(D19))</f>
        <v>2.9346266088436761E-3</v>
      </c>
      <c r="H20" s="14"/>
      <c r="I20" s="14"/>
      <c r="J20" s="14"/>
      <c r="K20" s="14"/>
      <c r="L20" s="14"/>
      <c r="M20" s="14"/>
      <c r="N20" s="64"/>
      <c r="O20" s="2"/>
      <c r="P20" s="2"/>
      <c r="Q20" s="2"/>
      <c r="R20" s="8" t="s">
        <v>8</v>
      </c>
      <c r="S20" s="9">
        <f>IF(S18="","",SQRT(SUM(S15:S18))+ABS(P19))</f>
        <v>7.1158818849106822E-3</v>
      </c>
    </row>
    <row r="21" spans="2:19" ht="15.75" thickBot="1" x14ac:dyDescent="0.3">
      <c r="B21" s="1"/>
      <c r="C21" s="2"/>
      <c r="D21" s="2"/>
      <c r="E21" s="2"/>
      <c r="F21" s="2"/>
      <c r="G21" s="3"/>
      <c r="H21" s="13"/>
      <c r="I21" s="13"/>
      <c r="J21" s="13"/>
      <c r="K21" s="13"/>
      <c r="L21" s="13"/>
      <c r="M21" s="13"/>
      <c r="N21" s="1"/>
      <c r="O21" s="2"/>
      <c r="P21" s="4"/>
      <c r="Q21" s="2"/>
      <c r="R21" s="2"/>
      <c r="S21" s="3"/>
    </row>
    <row r="22" spans="2:19" ht="15.75" thickBot="1" x14ac:dyDescent="0.3">
      <c r="B22" s="6"/>
      <c r="C22" s="7"/>
      <c r="D22" s="7"/>
      <c r="E22" s="7"/>
      <c r="F22" s="8" t="s">
        <v>11</v>
      </c>
      <c r="G22" s="10">
        <f>IF(G20="","",2*G20)</f>
        <v>5.8692532176873521E-3</v>
      </c>
      <c r="H22" s="15"/>
      <c r="I22" s="15"/>
      <c r="J22" s="15"/>
      <c r="K22" s="15"/>
      <c r="L22" s="15"/>
      <c r="M22" s="15"/>
      <c r="N22" s="6"/>
      <c r="O22" s="7"/>
      <c r="P22" s="7"/>
      <c r="Q22" s="7"/>
      <c r="R22" s="8" t="s">
        <v>11</v>
      </c>
      <c r="S22" s="34">
        <f>IF(S20="","",2*S20)</f>
        <v>1.4231763769821364E-2</v>
      </c>
    </row>
    <row r="23" spans="2:19" ht="15.75" thickBot="1" x14ac:dyDescent="0.3">
      <c r="H23" s="17"/>
      <c r="I23" s="17"/>
      <c r="J23" s="17"/>
      <c r="K23" s="17"/>
      <c r="L23" s="17"/>
      <c r="M23" s="17"/>
    </row>
    <row r="24" spans="2:19" x14ac:dyDescent="0.25">
      <c r="B24" s="57" t="s">
        <v>36</v>
      </c>
      <c r="C24" s="58"/>
      <c r="D24" s="58"/>
      <c r="E24" s="58"/>
      <c r="F24" s="58"/>
      <c r="G24" s="59"/>
      <c r="H24" s="12"/>
      <c r="I24" s="12"/>
      <c r="J24" s="12"/>
      <c r="K24" s="12"/>
      <c r="L24" s="12"/>
      <c r="M24" s="12"/>
      <c r="N24" s="60" t="s">
        <v>37</v>
      </c>
      <c r="O24" s="61"/>
      <c r="P24" s="61"/>
      <c r="Q24" s="61"/>
      <c r="R24" s="61"/>
      <c r="S24" s="62"/>
    </row>
    <row r="25" spans="2:19" x14ac:dyDescent="0.25">
      <c r="B25" s="67">
        <f>'Calculo Error de calibracion'!E7</f>
        <v>25</v>
      </c>
      <c r="C25" s="65" t="s">
        <v>2</v>
      </c>
      <c r="D25" s="65"/>
      <c r="E25" s="20" t="s">
        <v>14</v>
      </c>
      <c r="F25" s="19" t="s">
        <v>13</v>
      </c>
      <c r="G25" s="21" t="s">
        <v>7</v>
      </c>
      <c r="H25" s="13"/>
      <c r="I25" s="18" t="s">
        <v>30</v>
      </c>
      <c r="J25" s="18" t="s">
        <v>39</v>
      </c>
      <c r="K25" s="18" t="s">
        <v>31</v>
      </c>
      <c r="L25" s="18" t="s">
        <v>12</v>
      </c>
      <c r="M25" s="13"/>
      <c r="N25" s="35"/>
      <c r="O25" s="66" t="s">
        <v>2</v>
      </c>
      <c r="P25" s="66"/>
      <c r="Q25" s="32" t="s">
        <v>14</v>
      </c>
      <c r="R25" s="32" t="s">
        <v>13</v>
      </c>
      <c r="S25" s="33" t="s">
        <v>7</v>
      </c>
    </row>
    <row r="26" spans="2:19" x14ac:dyDescent="0.25">
      <c r="B26" s="68"/>
      <c r="C26" s="2" t="s">
        <v>4</v>
      </c>
      <c r="D26" s="4">
        <v>0.01</v>
      </c>
      <c r="E26" s="2" t="s">
        <v>52</v>
      </c>
      <c r="F26" s="4">
        <f>2*SQRT(3)</f>
        <v>3.4641016151377544</v>
      </c>
      <c r="G26" s="50">
        <f>(D26/F26)^2</f>
        <v>8.3333333333333337E-6</v>
      </c>
      <c r="H26" s="14"/>
      <c r="I26" s="28">
        <f>'Calculo Error de calibracion'!E7</f>
        <v>25</v>
      </c>
      <c r="J26" s="28">
        <f>'Calculo Error de calibracion'!H7</f>
        <v>25.009999999999998</v>
      </c>
      <c r="K26" s="15">
        <f>IF(J26="","",J26-I26)</f>
        <v>9.9999999999980105E-3</v>
      </c>
      <c r="L26" s="15">
        <f>G33</f>
        <v>5.8995939125785031E-3</v>
      </c>
      <c r="M26" s="14"/>
      <c r="N26" s="63">
        <f>B25</f>
        <v>25</v>
      </c>
      <c r="O26" s="2" t="s">
        <v>4</v>
      </c>
      <c r="P26" s="2">
        <v>0.01</v>
      </c>
      <c r="Q26" s="2" t="s">
        <v>48</v>
      </c>
      <c r="R26" s="4">
        <f>2*SQRT(3)</f>
        <v>3.4641016151377544</v>
      </c>
      <c r="S26" s="50">
        <f>(P26/R26)^2</f>
        <v>8.3333333333333337E-6</v>
      </c>
    </row>
    <row r="27" spans="2:19" x14ac:dyDescent="0.25">
      <c r="B27" s="68"/>
      <c r="C27" s="2" t="s">
        <v>3</v>
      </c>
      <c r="D27" s="49">
        <f>Repetibilidad!B41</f>
        <v>0</v>
      </c>
      <c r="E27" s="2" t="s">
        <v>53</v>
      </c>
      <c r="F27" s="31">
        <v>1</v>
      </c>
      <c r="G27" s="50">
        <f>(D27/F27)^2</f>
        <v>0</v>
      </c>
      <c r="H27" s="16"/>
      <c r="I27" s="16"/>
      <c r="J27" s="16"/>
      <c r="K27" s="16"/>
      <c r="L27" s="16"/>
      <c r="M27" s="16"/>
      <c r="N27" s="64"/>
      <c r="O27" s="2" t="s">
        <v>26</v>
      </c>
      <c r="P27" s="11">
        <f>$T$58*N26*11.5*(10^(-6))</f>
        <v>2.5875E-3</v>
      </c>
      <c r="Q27" s="13" t="s">
        <v>54</v>
      </c>
      <c r="R27" s="4">
        <f>2*SQRT(3)</f>
        <v>3.4641016151377544</v>
      </c>
      <c r="S27" s="50">
        <f>(P27/R27)^2</f>
        <v>5.5792968750000005E-7</v>
      </c>
    </row>
    <row r="28" spans="2:19" x14ac:dyDescent="0.25">
      <c r="B28" s="68"/>
      <c r="C28" s="2" t="s">
        <v>56</v>
      </c>
      <c r="D28" s="2">
        <v>5.9999999999999995E-4</v>
      </c>
      <c r="E28" s="13" t="s">
        <v>48</v>
      </c>
      <c r="F28" s="4">
        <f>SQRT(3)</f>
        <v>1.7320508075688772</v>
      </c>
      <c r="G28" s="50">
        <f>(D28/F28)^2</f>
        <v>1.1999999999999999E-7</v>
      </c>
      <c r="H28" s="14"/>
      <c r="I28" s="14"/>
      <c r="J28" s="14"/>
      <c r="K28" s="14"/>
      <c r="L28" s="14"/>
      <c r="M28" s="14"/>
      <c r="N28" s="64"/>
      <c r="O28" s="2" t="s">
        <v>9</v>
      </c>
      <c r="P28" s="2">
        <v>0.01</v>
      </c>
      <c r="Q28" s="2" t="s">
        <v>48</v>
      </c>
      <c r="R28" s="4">
        <f>SQRT(3)</f>
        <v>1.7320508075688772</v>
      </c>
      <c r="S28" s="50">
        <f>(P28/R28)^2</f>
        <v>3.3333333333333335E-5</v>
      </c>
    </row>
    <row r="29" spans="2:19" x14ac:dyDescent="0.25">
      <c r="B29" s="68"/>
      <c r="C29" s="2" t="s">
        <v>26</v>
      </c>
      <c r="D29" s="11">
        <f>$I$57*B25*11.5*(10^(-6))</f>
        <v>1.725E-3</v>
      </c>
      <c r="E29" s="13" t="s">
        <v>54</v>
      </c>
      <c r="F29" s="4">
        <f>2*SQRT(3)</f>
        <v>3.4641016151377544</v>
      </c>
      <c r="G29" s="50">
        <f>(D29/F29)^2</f>
        <v>2.4796874999999998E-7</v>
      </c>
      <c r="H29" s="14"/>
      <c r="I29" s="14"/>
      <c r="J29" s="14"/>
      <c r="K29" s="14"/>
      <c r="L29" s="14"/>
      <c r="M29" s="14"/>
      <c r="N29" s="64"/>
      <c r="O29" s="2" t="s">
        <v>40</v>
      </c>
      <c r="P29" s="4">
        <f>L26</f>
        <v>5.8995939125785031E-3</v>
      </c>
      <c r="Q29" s="13" t="s">
        <v>53</v>
      </c>
      <c r="R29" s="4">
        <v>2</v>
      </c>
      <c r="S29" s="50">
        <f>(P29/R29)^2</f>
        <v>8.7013020833333321E-6</v>
      </c>
    </row>
    <row r="30" spans="2:19" ht="15.75" thickBot="1" x14ac:dyDescent="0.3">
      <c r="B30" s="68"/>
      <c r="C30" s="2" t="s">
        <v>55</v>
      </c>
      <c r="D30" s="2">
        <v>0</v>
      </c>
      <c r="E30" s="2" t="s">
        <v>6</v>
      </c>
      <c r="F30" s="2"/>
      <c r="G30" s="3"/>
      <c r="H30" s="13"/>
      <c r="I30" s="13"/>
      <c r="J30" s="13"/>
      <c r="K30" s="13"/>
      <c r="L30" s="13"/>
      <c r="M30" s="13"/>
      <c r="N30" s="64"/>
      <c r="O30" s="2" t="s">
        <v>41</v>
      </c>
      <c r="P30" s="4">
        <f>K26</f>
        <v>9.9999999999980105E-3</v>
      </c>
      <c r="Q30" s="2"/>
      <c r="R30" s="2"/>
      <c r="S30" s="3"/>
    </row>
    <row r="31" spans="2:19" ht="15.75" thickBot="1" x14ac:dyDescent="0.3">
      <c r="B31" s="1"/>
      <c r="C31" s="2"/>
      <c r="D31" s="2"/>
      <c r="E31" s="2"/>
      <c r="F31" s="8" t="s">
        <v>8</v>
      </c>
      <c r="G31" s="9">
        <f>IF(G29="","",SQRT(SUM(G26:G29))+ABS(D30))</f>
        <v>2.9497969562892515E-3</v>
      </c>
      <c r="H31" s="14"/>
      <c r="I31" s="14"/>
      <c r="J31" s="14"/>
      <c r="K31" s="14"/>
      <c r="L31" s="14"/>
      <c r="M31" s="14"/>
      <c r="N31" s="64"/>
      <c r="O31" s="2"/>
      <c r="P31" s="2"/>
      <c r="Q31" s="2"/>
      <c r="R31" s="8" t="s">
        <v>8</v>
      </c>
      <c r="S31" s="9">
        <f>IF(S29="","",SQRT(SUM(S26:S29))+ABS(P30))</f>
        <v>1.7136238395504426E-2</v>
      </c>
    </row>
    <row r="32" spans="2:19" ht="15.75" thickBot="1" x14ac:dyDescent="0.3">
      <c r="B32" s="1"/>
      <c r="C32" s="2"/>
      <c r="D32" s="2"/>
      <c r="E32" s="2"/>
      <c r="F32" s="2"/>
      <c r="G32" s="3"/>
      <c r="H32" s="13"/>
      <c r="I32" s="13"/>
      <c r="J32" s="13"/>
      <c r="K32" s="13"/>
      <c r="L32" s="13"/>
      <c r="M32" s="13"/>
      <c r="N32" s="1"/>
      <c r="O32" s="2"/>
      <c r="P32" s="4"/>
      <c r="Q32" s="2"/>
      <c r="R32" s="2"/>
      <c r="S32" s="3"/>
    </row>
    <row r="33" spans="2:19" ht="15.75" thickBot="1" x14ac:dyDescent="0.3">
      <c r="B33" s="6"/>
      <c r="C33" s="7"/>
      <c r="D33" s="7"/>
      <c r="E33" s="7"/>
      <c r="F33" s="8" t="s">
        <v>11</v>
      </c>
      <c r="G33" s="10">
        <f>IF(G31="","",2*G31)</f>
        <v>5.8995939125785031E-3</v>
      </c>
      <c r="H33" s="15"/>
      <c r="I33" s="15"/>
      <c r="J33" s="15"/>
      <c r="K33" s="15"/>
      <c r="L33" s="15"/>
      <c r="M33" s="15"/>
      <c r="N33" s="6"/>
      <c r="O33" s="7"/>
      <c r="P33" s="7"/>
      <c r="Q33" s="7"/>
      <c r="R33" s="8" t="s">
        <v>11</v>
      </c>
      <c r="S33" s="34">
        <f>IF(S31="","",2*S31)</f>
        <v>3.4272476791008852E-2</v>
      </c>
    </row>
    <row r="34" spans="2:19" ht="15.75" thickBot="1" x14ac:dyDescent="0.3">
      <c r="H34" s="17"/>
      <c r="I34" s="17"/>
      <c r="J34" s="17"/>
      <c r="K34" s="17"/>
      <c r="L34" s="17"/>
      <c r="M34" s="17"/>
    </row>
    <row r="35" spans="2:19" x14ac:dyDescent="0.25">
      <c r="B35" s="57" t="s">
        <v>36</v>
      </c>
      <c r="C35" s="58"/>
      <c r="D35" s="58"/>
      <c r="E35" s="58"/>
      <c r="F35" s="58"/>
      <c r="G35" s="59"/>
      <c r="H35" s="12"/>
      <c r="I35" s="12"/>
      <c r="J35" s="12"/>
      <c r="K35" s="12"/>
      <c r="L35" s="12"/>
      <c r="M35" s="12"/>
      <c r="N35" s="60" t="s">
        <v>37</v>
      </c>
      <c r="O35" s="61"/>
      <c r="P35" s="61"/>
      <c r="Q35" s="61"/>
      <c r="R35" s="61"/>
      <c r="S35" s="62"/>
    </row>
    <row r="36" spans="2:19" x14ac:dyDescent="0.25">
      <c r="B36" s="67">
        <f>'Calculo Error de calibracion'!E8</f>
        <v>100</v>
      </c>
      <c r="C36" s="65" t="s">
        <v>2</v>
      </c>
      <c r="D36" s="65"/>
      <c r="E36" s="20" t="s">
        <v>14</v>
      </c>
      <c r="F36" s="19" t="s">
        <v>13</v>
      </c>
      <c r="G36" s="21" t="s">
        <v>7</v>
      </c>
      <c r="H36" s="13"/>
      <c r="I36" s="18" t="s">
        <v>30</v>
      </c>
      <c r="J36" s="18" t="s">
        <v>39</v>
      </c>
      <c r="K36" s="18" t="s">
        <v>31</v>
      </c>
      <c r="L36" s="18" t="s">
        <v>12</v>
      </c>
      <c r="M36" s="13"/>
      <c r="N36" s="35"/>
      <c r="O36" s="66" t="s">
        <v>2</v>
      </c>
      <c r="P36" s="66"/>
      <c r="Q36" s="32" t="s">
        <v>14</v>
      </c>
      <c r="R36" s="32" t="s">
        <v>13</v>
      </c>
      <c r="S36" s="33" t="s">
        <v>7</v>
      </c>
    </row>
    <row r="37" spans="2:19" x14ac:dyDescent="0.25">
      <c r="B37" s="68"/>
      <c r="C37" s="2" t="s">
        <v>4</v>
      </c>
      <c r="D37" s="4">
        <v>0.01</v>
      </c>
      <c r="E37" s="2" t="s">
        <v>52</v>
      </c>
      <c r="F37" s="4">
        <f>2*SQRT(3)</f>
        <v>3.4641016151377544</v>
      </c>
      <c r="G37" s="50">
        <f>(D37/F37)^2</f>
        <v>8.3333333333333337E-6</v>
      </c>
      <c r="H37" s="14"/>
      <c r="I37" s="28">
        <f>'Calculo Error de calibracion'!E8</f>
        <v>100</v>
      </c>
      <c r="J37" s="28">
        <f>'Calculo Error de calibracion'!H8</f>
        <v>100.01</v>
      </c>
      <c r="K37" s="15">
        <f>IF(J37="","",J37-I37)</f>
        <v>1.0000000000005116E-2</v>
      </c>
      <c r="L37" s="15">
        <f>G44</f>
        <v>7.1500582748207963E-3</v>
      </c>
      <c r="M37" s="14"/>
      <c r="N37" s="63">
        <f>B36</f>
        <v>100</v>
      </c>
      <c r="O37" s="2" t="s">
        <v>4</v>
      </c>
      <c r="P37" s="2">
        <v>0.01</v>
      </c>
      <c r="Q37" s="2" t="s">
        <v>48</v>
      </c>
      <c r="R37" s="4">
        <f>2*SQRT(3)</f>
        <v>3.4641016151377544</v>
      </c>
      <c r="S37" s="50">
        <f>(P37/R37)^2</f>
        <v>8.3333333333333337E-6</v>
      </c>
    </row>
    <row r="38" spans="2:19" x14ac:dyDescent="0.25">
      <c r="B38" s="68"/>
      <c r="C38" s="2" t="s">
        <v>3</v>
      </c>
      <c r="D38" s="49">
        <f>Repetibilidad!B52</f>
        <v>0</v>
      </c>
      <c r="E38" s="2" t="s">
        <v>53</v>
      </c>
      <c r="F38" s="31">
        <v>1</v>
      </c>
      <c r="G38" s="50">
        <f>(D38/F38)^2</f>
        <v>0</v>
      </c>
      <c r="H38" s="16"/>
      <c r="I38" s="16"/>
      <c r="J38" s="16"/>
      <c r="K38" s="16"/>
      <c r="L38" s="16"/>
      <c r="M38" s="16"/>
      <c r="N38" s="64"/>
      <c r="O38" s="2" t="s">
        <v>26</v>
      </c>
      <c r="P38" s="11">
        <f>$T$58*N37*11.5*(10^(-6))</f>
        <v>1.035E-2</v>
      </c>
      <c r="Q38" s="13" t="s">
        <v>54</v>
      </c>
      <c r="R38" s="4">
        <f>2*SQRT(3)</f>
        <v>3.4641016151377544</v>
      </c>
      <c r="S38" s="50">
        <f>(P38/R38)^2</f>
        <v>8.9268750000000008E-6</v>
      </c>
    </row>
    <row r="39" spans="2:19" x14ac:dyDescent="0.25">
      <c r="B39" s="68"/>
      <c r="C39" s="2" t="s">
        <v>56</v>
      </c>
      <c r="D39" s="2">
        <v>1.1999999999999999E-3</v>
      </c>
      <c r="E39" s="13" t="s">
        <v>48</v>
      </c>
      <c r="F39" s="4">
        <f>SQRT(3)</f>
        <v>1.7320508075688772</v>
      </c>
      <c r="G39" s="50">
        <f>(D39/F39)^2</f>
        <v>4.7999999999999996E-7</v>
      </c>
      <c r="H39" s="14"/>
      <c r="I39" s="14"/>
      <c r="J39" s="14"/>
      <c r="K39" s="14"/>
      <c r="L39" s="14"/>
      <c r="M39" s="14"/>
      <c r="N39" s="64"/>
      <c r="O39" s="2" t="s">
        <v>9</v>
      </c>
      <c r="P39" s="2">
        <v>0.01</v>
      </c>
      <c r="Q39" s="2" t="s">
        <v>48</v>
      </c>
      <c r="R39" s="4">
        <f>SQRT(3)</f>
        <v>1.7320508075688772</v>
      </c>
      <c r="S39" s="50">
        <f>(P39/R39)^2</f>
        <v>3.3333333333333335E-5</v>
      </c>
    </row>
    <row r="40" spans="2:19" x14ac:dyDescent="0.25">
      <c r="B40" s="68"/>
      <c r="C40" s="2" t="s">
        <v>26</v>
      </c>
      <c r="D40" s="11">
        <f>$I$57*B36*11.5*(10^(-6))</f>
        <v>6.8999999999999999E-3</v>
      </c>
      <c r="E40" s="13" t="s">
        <v>54</v>
      </c>
      <c r="F40" s="4">
        <f>2*SQRT(3)</f>
        <v>3.4641016151377544</v>
      </c>
      <c r="G40" s="50">
        <f>(D40/F40)^2</f>
        <v>3.9674999999999997E-6</v>
      </c>
      <c r="H40" s="14"/>
      <c r="I40" s="14"/>
      <c r="J40" s="14"/>
      <c r="K40" s="14"/>
      <c r="L40" s="14"/>
      <c r="M40" s="14"/>
      <c r="N40" s="64"/>
      <c r="O40" s="2" t="s">
        <v>40</v>
      </c>
      <c r="P40" s="4">
        <f>L37</f>
        <v>7.1500582748207963E-3</v>
      </c>
      <c r="Q40" s="13" t="s">
        <v>53</v>
      </c>
      <c r="R40" s="4">
        <v>2</v>
      </c>
      <c r="S40" s="50">
        <f>(P40/R40)^2</f>
        <v>1.2780833333333335E-5</v>
      </c>
    </row>
    <row r="41" spans="2:19" ht="15.75" thickBot="1" x14ac:dyDescent="0.3">
      <c r="B41" s="68"/>
      <c r="C41" s="2" t="s">
        <v>55</v>
      </c>
      <c r="D41" s="2">
        <v>0</v>
      </c>
      <c r="E41" s="2" t="s">
        <v>6</v>
      </c>
      <c r="F41" s="2"/>
      <c r="G41" s="3"/>
      <c r="H41" s="13"/>
      <c r="I41" s="13"/>
      <c r="J41" s="13"/>
      <c r="K41" s="13"/>
      <c r="L41" s="13"/>
      <c r="M41" s="13"/>
      <c r="N41" s="64"/>
      <c r="O41" s="2" t="s">
        <v>41</v>
      </c>
      <c r="P41" s="4">
        <f>K37</f>
        <v>1.0000000000005116E-2</v>
      </c>
      <c r="Q41" s="2"/>
      <c r="R41" s="2"/>
      <c r="S41" s="3"/>
    </row>
    <row r="42" spans="2:19" ht="15.75" thickBot="1" x14ac:dyDescent="0.3">
      <c r="B42" s="1"/>
      <c r="C42" s="2"/>
      <c r="D42" s="2"/>
      <c r="E42" s="2"/>
      <c r="F42" s="8" t="s">
        <v>8</v>
      </c>
      <c r="G42" s="9">
        <f>IF(G40="","",SQRT(SUM(G37:G40))+ABS(D41))</f>
        <v>3.5750291374103981E-3</v>
      </c>
      <c r="H42" s="14"/>
      <c r="I42" s="14"/>
      <c r="J42" s="14"/>
      <c r="K42" s="14"/>
      <c r="L42" s="14"/>
      <c r="M42" s="14"/>
      <c r="N42" s="64"/>
      <c r="O42" s="2"/>
      <c r="P42" s="2"/>
      <c r="Q42" s="2"/>
      <c r="R42" s="8" t="s">
        <v>8</v>
      </c>
      <c r="S42" s="9">
        <f>IF(S40="","",SQRT(SUM(S37:S40))+ABS(P41))</f>
        <v>1.7960802409310347E-2</v>
      </c>
    </row>
    <row r="43" spans="2:19" ht="15.75" thickBot="1" x14ac:dyDescent="0.3">
      <c r="B43" s="1"/>
      <c r="C43" s="2"/>
      <c r="D43" s="2"/>
      <c r="E43" s="2"/>
      <c r="F43" s="2"/>
      <c r="G43" s="3"/>
      <c r="H43" s="13"/>
      <c r="I43" s="13"/>
      <c r="J43" s="13"/>
      <c r="K43" s="13"/>
      <c r="L43" s="13"/>
      <c r="M43" s="13"/>
      <c r="N43" s="1"/>
      <c r="O43" s="2"/>
      <c r="P43" s="4"/>
      <c r="Q43" s="2"/>
      <c r="R43" s="2"/>
      <c r="S43" s="3"/>
    </row>
    <row r="44" spans="2:19" ht="15.75" thickBot="1" x14ac:dyDescent="0.3">
      <c r="B44" s="6"/>
      <c r="C44" s="7"/>
      <c r="D44" s="7"/>
      <c r="E44" s="7"/>
      <c r="F44" s="8" t="s">
        <v>11</v>
      </c>
      <c r="G44" s="10">
        <f>IF(G42="","",2*G42)</f>
        <v>7.1500582748207963E-3</v>
      </c>
      <c r="H44" s="15"/>
      <c r="I44" s="15"/>
      <c r="J44" s="15"/>
      <c r="K44" s="15"/>
      <c r="L44" s="15"/>
      <c r="M44" s="15"/>
      <c r="N44" s="6"/>
      <c r="O44" s="7"/>
      <c r="P44" s="7"/>
      <c r="Q44" s="7"/>
      <c r="R44" s="8" t="s">
        <v>11</v>
      </c>
      <c r="S44" s="34">
        <f>IF(S42="","",2*S42)</f>
        <v>3.5921604818620695E-2</v>
      </c>
    </row>
    <row r="45" spans="2:19" ht="15.75" thickBot="1" x14ac:dyDescent="0.3">
      <c r="H45" s="17"/>
      <c r="I45" s="17"/>
      <c r="J45" s="17"/>
      <c r="K45" s="17"/>
      <c r="L45" s="17"/>
      <c r="M45" s="17"/>
    </row>
    <row r="46" spans="2:19" x14ac:dyDescent="0.25">
      <c r="B46" s="57" t="s">
        <v>36</v>
      </c>
      <c r="C46" s="58"/>
      <c r="D46" s="58"/>
      <c r="E46" s="58"/>
      <c r="F46" s="58"/>
      <c r="G46" s="59"/>
      <c r="H46" s="12"/>
      <c r="I46" s="12"/>
      <c r="J46" s="12"/>
      <c r="K46" s="12"/>
      <c r="L46" s="12"/>
      <c r="M46" s="12"/>
      <c r="N46" s="60" t="s">
        <v>37</v>
      </c>
      <c r="O46" s="61"/>
      <c r="P46" s="61"/>
      <c r="Q46" s="61"/>
      <c r="R46" s="61"/>
      <c r="S46" s="62"/>
    </row>
    <row r="47" spans="2:19" x14ac:dyDescent="0.25">
      <c r="B47" s="67"/>
      <c r="C47" s="65" t="s">
        <v>2</v>
      </c>
      <c r="D47" s="65"/>
      <c r="E47" s="20" t="s">
        <v>14</v>
      </c>
      <c r="F47" s="19" t="s">
        <v>13</v>
      </c>
      <c r="G47" s="21" t="s">
        <v>7</v>
      </c>
      <c r="H47" s="13"/>
      <c r="I47" s="18"/>
      <c r="J47" s="18"/>
      <c r="K47" s="18"/>
      <c r="L47" s="18"/>
      <c r="M47" s="13"/>
      <c r="N47" s="35"/>
      <c r="O47" s="66" t="s">
        <v>2</v>
      </c>
      <c r="P47" s="66"/>
      <c r="Q47" s="32" t="s">
        <v>14</v>
      </c>
      <c r="R47" s="32" t="s">
        <v>13</v>
      </c>
      <c r="S47" s="33" t="s">
        <v>7</v>
      </c>
    </row>
    <row r="48" spans="2:19" x14ac:dyDescent="0.25">
      <c r="B48" s="68"/>
      <c r="C48" s="2" t="s">
        <v>4</v>
      </c>
      <c r="D48" s="4"/>
      <c r="E48" s="2"/>
      <c r="F48" s="4"/>
      <c r="G48" s="5"/>
      <c r="H48" s="14"/>
      <c r="I48" s="30"/>
      <c r="J48" s="28"/>
      <c r="K48" s="15"/>
      <c r="L48" s="15"/>
      <c r="M48" s="14"/>
      <c r="N48" s="63">
        <f>B47</f>
        <v>0</v>
      </c>
      <c r="O48" s="2" t="s">
        <v>4</v>
      </c>
      <c r="P48" s="2"/>
      <c r="Q48" s="2"/>
      <c r="R48" s="4"/>
      <c r="S48" s="5"/>
    </row>
    <row r="49" spans="2:20" x14ac:dyDescent="0.25">
      <c r="B49" s="68"/>
      <c r="C49" s="2" t="s">
        <v>3</v>
      </c>
      <c r="D49" s="4"/>
      <c r="E49" s="2"/>
      <c r="F49" s="31"/>
      <c r="G49" s="5"/>
      <c r="H49" s="16"/>
      <c r="I49" s="16"/>
      <c r="J49" s="16"/>
      <c r="K49" s="16"/>
      <c r="L49" s="16"/>
      <c r="M49" s="16"/>
      <c r="N49" s="64"/>
      <c r="O49" s="2" t="s">
        <v>26</v>
      </c>
      <c r="P49" s="2"/>
      <c r="Q49" s="2"/>
      <c r="R49" s="4"/>
      <c r="S49" s="5"/>
    </row>
    <row r="50" spans="2:20" x14ac:dyDescent="0.25">
      <c r="B50" s="68"/>
      <c r="C50" s="2" t="s">
        <v>38</v>
      </c>
      <c r="D50" s="11"/>
      <c r="E50" s="2"/>
      <c r="F50" s="4"/>
      <c r="G50" s="5"/>
      <c r="H50" s="14"/>
      <c r="I50" s="14"/>
      <c r="J50" s="14"/>
      <c r="K50" s="14"/>
      <c r="L50" s="14"/>
      <c r="M50" s="14"/>
      <c r="N50" s="64"/>
      <c r="O50" s="2" t="s">
        <v>9</v>
      </c>
      <c r="P50" s="2"/>
      <c r="Q50" s="2"/>
      <c r="R50" s="4"/>
      <c r="S50" s="5"/>
    </row>
    <row r="51" spans="2:20" x14ac:dyDescent="0.25">
      <c r="B51" s="68"/>
      <c r="C51" s="2" t="s">
        <v>26</v>
      </c>
      <c r="D51" s="11"/>
      <c r="E51" s="2"/>
      <c r="F51" s="4"/>
      <c r="G51" s="5"/>
      <c r="H51" s="14"/>
      <c r="I51" s="14"/>
      <c r="J51" s="14"/>
      <c r="K51" s="14"/>
      <c r="L51" s="14"/>
      <c r="M51" s="14"/>
      <c r="N51" s="64"/>
      <c r="O51" s="2" t="s">
        <v>40</v>
      </c>
      <c r="P51" s="4"/>
      <c r="Q51" s="2"/>
      <c r="R51" s="4"/>
      <c r="S51" s="5"/>
    </row>
    <row r="52" spans="2:20" ht="15.75" thickBot="1" x14ac:dyDescent="0.3">
      <c r="B52" s="68"/>
      <c r="C52" s="2" t="s">
        <v>5</v>
      </c>
      <c r="D52" s="2"/>
      <c r="E52" s="2"/>
      <c r="F52" s="2"/>
      <c r="G52" s="3"/>
      <c r="H52" s="13"/>
      <c r="I52" s="13"/>
      <c r="J52" s="13"/>
      <c r="K52" s="13"/>
      <c r="L52" s="13"/>
      <c r="M52" s="13"/>
      <c r="N52" s="64"/>
      <c r="O52" s="2" t="s">
        <v>41</v>
      </c>
      <c r="P52" s="4"/>
      <c r="Q52" s="2"/>
      <c r="R52" s="2"/>
      <c r="S52" s="3"/>
    </row>
    <row r="53" spans="2:20" ht="15.75" thickBot="1" x14ac:dyDescent="0.3">
      <c r="B53" s="1"/>
      <c r="C53" s="2"/>
      <c r="D53" s="2"/>
      <c r="E53" s="2"/>
      <c r="F53" s="8" t="s">
        <v>8</v>
      </c>
      <c r="G53" s="9" t="str">
        <f>IF(G51="","",SQRT(SUM(G48:G51))+ABS(D52))</f>
        <v/>
      </c>
      <c r="H53" s="14"/>
      <c r="I53" s="14"/>
      <c r="J53" s="14"/>
      <c r="K53" s="14"/>
      <c r="L53" s="14"/>
      <c r="M53" s="14"/>
      <c r="N53" s="64"/>
      <c r="O53" s="2"/>
      <c r="P53" s="2"/>
      <c r="Q53" s="2"/>
      <c r="R53" s="8" t="s">
        <v>8</v>
      </c>
      <c r="S53" s="9" t="str">
        <f>IF(S51="","",SQRT(SUM(S48:S51))+ABS(P52))</f>
        <v/>
      </c>
    </row>
    <row r="54" spans="2:20" ht="15.75" thickBot="1" x14ac:dyDescent="0.3">
      <c r="B54" s="1"/>
      <c r="C54" s="2"/>
      <c r="D54" s="2"/>
      <c r="E54" s="2"/>
      <c r="F54" s="2"/>
      <c r="G54" s="3"/>
      <c r="H54" s="13"/>
      <c r="I54" s="13"/>
      <c r="J54" s="13"/>
      <c r="K54" s="13"/>
      <c r="L54" s="13"/>
      <c r="M54" s="13"/>
      <c r="N54" s="1"/>
      <c r="O54" s="2"/>
      <c r="P54" s="4"/>
      <c r="Q54" s="2"/>
      <c r="R54" s="2"/>
      <c r="S54" s="3"/>
    </row>
    <row r="55" spans="2:20" ht="15.75" thickBot="1" x14ac:dyDescent="0.3">
      <c r="B55" s="6"/>
      <c r="C55" s="7"/>
      <c r="D55" s="7"/>
      <c r="E55" s="7"/>
      <c r="F55" s="8" t="s">
        <v>11</v>
      </c>
      <c r="G55" s="10" t="str">
        <f>IF(G53="","",2*G53)</f>
        <v/>
      </c>
      <c r="H55" s="15"/>
      <c r="I55" s="15"/>
      <c r="J55" s="15"/>
      <c r="K55" s="15"/>
      <c r="L55" s="15"/>
      <c r="M55" s="15"/>
      <c r="N55" s="6"/>
      <c r="O55" s="7"/>
      <c r="P55" s="7"/>
      <c r="Q55" s="7"/>
      <c r="R55" s="8" t="s">
        <v>11</v>
      </c>
      <c r="S55" s="34" t="str">
        <f>IF(S53="","",2*S53)</f>
        <v/>
      </c>
    </row>
    <row r="56" spans="2:20" x14ac:dyDescent="0.25">
      <c r="I56" s="73" t="s">
        <v>64</v>
      </c>
    </row>
    <row r="57" spans="2:20" x14ac:dyDescent="0.25">
      <c r="C57" t="s">
        <v>61</v>
      </c>
      <c r="F57" t="s">
        <v>62</v>
      </c>
      <c r="G57" t="s">
        <v>22</v>
      </c>
      <c r="H57">
        <v>19</v>
      </c>
      <c r="I57" s="72">
        <f>H58-H57</f>
        <v>6</v>
      </c>
      <c r="T57" s="73" t="s">
        <v>64</v>
      </c>
    </row>
    <row r="58" spans="2:20" x14ac:dyDescent="0.25">
      <c r="C58" t="s">
        <v>63</v>
      </c>
      <c r="F58" t="s">
        <v>65</v>
      </c>
      <c r="G58" t="s">
        <v>21</v>
      </c>
      <c r="H58">
        <v>25</v>
      </c>
      <c r="I58" s="72"/>
      <c r="N58" t="s">
        <v>63</v>
      </c>
      <c r="Q58" t="s">
        <v>65</v>
      </c>
      <c r="R58" t="s">
        <v>22</v>
      </c>
      <c r="S58">
        <v>21</v>
      </c>
      <c r="T58" s="72">
        <f>S59-S58</f>
        <v>9</v>
      </c>
    </row>
    <row r="59" spans="2:20" x14ac:dyDescent="0.25">
      <c r="N59" t="s">
        <v>67</v>
      </c>
      <c r="Q59" t="s">
        <v>66</v>
      </c>
      <c r="R59" t="s">
        <v>21</v>
      </c>
      <c r="S59">
        <v>30</v>
      </c>
      <c r="T59" s="72"/>
    </row>
  </sheetData>
  <mergeCells count="32">
    <mergeCell ref="I57:I58"/>
    <mergeCell ref="T58:T59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  <mergeCell ref="B14:B19"/>
    <mergeCell ref="B24:G24"/>
    <mergeCell ref="N24:S24"/>
    <mergeCell ref="B25:B30"/>
    <mergeCell ref="B35:G35"/>
    <mergeCell ref="N35:S35"/>
    <mergeCell ref="N26:N31"/>
    <mergeCell ref="N15:N20"/>
    <mergeCell ref="C14:D14"/>
    <mergeCell ref="C25:D25"/>
    <mergeCell ref="O25:P25"/>
    <mergeCell ref="O14:P14"/>
    <mergeCell ref="B3:B8"/>
    <mergeCell ref="B2:G2"/>
    <mergeCell ref="N2:S2"/>
    <mergeCell ref="B13:G13"/>
    <mergeCell ref="N13:S13"/>
    <mergeCell ref="N4:N9"/>
    <mergeCell ref="C3:D3"/>
    <mergeCell ref="O3:P3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4"/>
  <sheetViews>
    <sheetView zoomScale="70" zoomScaleNormal="70" workbookViewId="0">
      <selection activeCell="M11" sqref="M11"/>
    </sheetView>
  </sheetViews>
  <sheetFormatPr baseColWidth="10" defaultRowHeight="15" x14ac:dyDescent="0.25"/>
  <cols>
    <col min="2" max="2" width="8.140625" customWidth="1"/>
    <col min="3" max="3" width="9" bestFit="1" customWidth="1"/>
    <col min="4" max="4" width="17.7109375" bestFit="1" customWidth="1"/>
    <col min="5" max="5" width="11.42578125" bestFit="1" customWidth="1"/>
    <col min="6" max="6" width="21.140625" bestFit="1" customWidth="1"/>
    <col min="7" max="7" width="22" bestFit="1" customWidth="1"/>
    <col min="8" max="8" width="26.7109375" bestFit="1" customWidth="1"/>
    <col min="9" max="9" width="26.28515625" bestFit="1" customWidth="1"/>
    <col min="10" max="13" width="14.85546875" customWidth="1"/>
  </cols>
  <sheetData>
    <row r="2" spans="1:13" ht="15.75" thickBot="1" x14ac:dyDescent="0.3"/>
    <row r="3" spans="1:13" ht="15.75" thickBot="1" x14ac:dyDescent="0.3">
      <c r="C3" s="69" t="s">
        <v>35</v>
      </c>
      <c r="D3" s="70"/>
      <c r="E3" s="70"/>
      <c r="F3" s="70"/>
      <c r="G3" s="70"/>
      <c r="H3" s="71"/>
      <c r="I3" s="69" t="s">
        <v>25</v>
      </c>
      <c r="J3" s="70"/>
      <c r="K3" s="70"/>
      <c r="L3" s="70"/>
      <c r="M3" s="71"/>
    </row>
    <row r="4" spans="1:13" x14ac:dyDescent="0.25">
      <c r="C4" s="38" t="s">
        <v>16</v>
      </c>
      <c r="D4" s="38" t="s">
        <v>29</v>
      </c>
      <c r="E4" s="38" t="s">
        <v>17</v>
      </c>
      <c r="F4" s="38" t="s">
        <v>18</v>
      </c>
      <c r="G4" s="38" t="s">
        <v>19</v>
      </c>
      <c r="H4" s="38" t="s">
        <v>24</v>
      </c>
      <c r="I4" s="38" t="s">
        <v>20</v>
      </c>
      <c r="J4" s="38" t="s">
        <v>22</v>
      </c>
      <c r="K4" s="38" t="s">
        <v>21</v>
      </c>
      <c r="L4" s="38" t="s">
        <v>47</v>
      </c>
      <c r="M4" s="38" t="s">
        <v>23</v>
      </c>
    </row>
    <row r="5" spans="1:13" ht="27" customHeight="1" x14ac:dyDescent="0.25">
      <c r="A5" t="s">
        <v>28</v>
      </c>
      <c r="B5" s="37" t="s">
        <v>43</v>
      </c>
      <c r="C5" s="37" t="s">
        <v>44</v>
      </c>
      <c r="D5" s="36">
        <v>18.3</v>
      </c>
      <c r="E5" s="36">
        <v>0.2</v>
      </c>
      <c r="F5" s="47">
        <f>E5/3</f>
        <v>6.6666666666666666E-2</v>
      </c>
      <c r="G5" s="48">
        <f>'Calculo de Incertidumbre'!$S$44</f>
        <v>3.5921604818620695E-2</v>
      </c>
      <c r="H5" s="36" t="s">
        <v>57</v>
      </c>
      <c r="I5" s="47">
        <f>E5-F5</f>
        <v>0.13333333333333336</v>
      </c>
      <c r="J5" s="47">
        <f>D5-I5</f>
        <v>18.166666666666668</v>
      </c>
      <c r="K5" s="47">
        <f>D5+I5</f>
        <v>18.433333333333334</v>
      </c>
      <c r="L5" s="48">
        <v>18.690000000000001</v>
      </c>
      <c r="M5" s="36" t="s">
        <v>58</v>
      </c>
    </row>
    <row r="6" spans="1:13" ht="27" customHeight="1" x14ac:dyDescent="0.25">
      <c r="B6" s="37"/>
      <c r="C6" s="37" t="s">
        <v>45</v>
      </c>
      <c r="D6" s="36">
        <v>25.3</v>
      </c>
      <c r="E6" s="36">
        <v>0.2</v>
      </c>
      <c r="F6" s="47">
        <f t="shared" ref="F6:F7" si="0">E6/3</f>
        <v>6.6666666666666666E-2</v>
      </c>
      <c r="G6" s="48">
        <f>'Calculo de Incertidumbre'!$S$44</f>
        <v>3.5921604818620695E-2</v>
      </c>
      <c r="H6" s="36" t="s">
        <v>57</v>
      </c>
      <c r="I6" s="47">
        <f t="shared" ref="I6:I7" si="1">E6-F6</f>
        <v>0.13333333333333336</v>
      </c>
      <c r="J6" s="47">
        <f t="shared" ref="J6:J7" si="2">D6-I6</f>
        <v>25.166666666666668</v>
      </c>
      <c r="K6" s="47">
        <f t="shared" ref="K6:K7" si="3">D6+I6</f>
        <v>25.433333333333334</v>
      </c>
      <c r="L6" s="48">
        <v>25.41</v>
      </c>
      <c r="M6" s="36" t="s">
        <v>57</v>
      </c>
    </row>
    <row r="7" spans="1:13" x14ac:dyDescent="0.25">
      <c r="C7" s="37" t="s">
        <v>46</v>
      </c>
      <c r="D7" s="36">
        <v>151.5</v>
      </c>
      <c r="E7" s="36">
        <v>0.2</v>
      </c>
      <c r="F7" s="47">
        <f t="shared" si="0"/>
        <v>6.6666666666666666E-2</v>
      </c>
      <c r="G7" s="48">
        <f>'Calculo de Incertidumbre'!$S$44</f>
        <v>3.5921604818620695E-2</v>
      </c>
      <c r="H7" s="36" t="s">
        <v>57</v>
      </c>
      <c r="I7" s="47">
        <f t="shared" si="1"/>
        <v>0.13333333333333336</v>
      </c>
      <c r="J7" s="47">
        <f t="shared" si="2"/>
        <v>151.36666666666667</v>
      </c>
      <c r="K7" s="47">
        <f t="shared" si="3"/>
        <v>151.63333333333333</v>
      </c>
      <c r="L7" s="48">
        <v>151.54</v>
      </c>
      <c r="M7" s="36" t="s">
        <v>57</v>
      </c>
    </row>
    <row r="8" spans="1:13" x14ac:dyDescent="0.25"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10" spans="1:13" x14ac:dyDescent="0.25">
      <c r="A10" t="s">
        <v>28</v>
      </c>
      <c r="B10" s="37" t="s">
        <v>27</v>
      </c>
      <c r="C10" s="37" t="s">
        <v>44</v>
      </c>
      <c r="D10" s="36">
        <v>14.5</v>
      </c>
      <c r="E10" s="36">
        <v>0.2</v>
      </c>
      <c r="F10" s="47">
        <f>E10/3</f>
        <v>6.6666666666666666E-2</v>
      </c>
      <c r="G10" s="36">
        <v>3.5000000000000003E-2</v>
      </c>
      <c r="H10" s="36" t="s">
        <v>59</v>
      </c>
      <c r="I10" s="47">
        <f>E10-F10</f>
        <v>0.13333333333333336</v>
      </c>
      <c r="J10" s="47">
        <f>D10-I10</f>
        <v>14.366666666666667</v>
      </c>
      <c r="K10" s="47">
        <f>D10+I10</f>
        <v>14.633333333333333</v>
      </c>
      <c r="L10" s="48">
        <v>14.46</v>
      </c>
      <c r="M10" s="36" t="s">
        <v>59</v>
      </c>
    </row>
    <row r="11" spans="1:13" x14ac:dyDescent="0.25">
      <c r="B11" s="37"/>
      <c r="C11" s="37" t="s">
        <v>45</v>
      </c>
      <c r="D11" s="36">
        <v>25.2</v>
      </c>
      <c r="E11" s="36">
        <v>0.2</v>
      </c>
      <c r="F11" s="47">
        <f>E11/3</f>
        <v>6.6666666666666666E-2</v>
      </c>
      <c r="G11" s="36">
        <v>3.5000000000000003E-2</v>
      </c>
      <c r="H11" s="36" t="s">
        <v>59</v>
      </c>
      <c r="I11" s="47">
        <f t="shared" ref="I11:I12" si="4">E11-F11</f>
        <v>0.13333333333333336</v>
      </c>
      <c r="J11" s="47">
        <f>D11-I11</f>
        <v>25.066666666666666</v>
      </c>
      <c r="K11" s="47">
        <f>D11+I11</f>
        <v>25.333333333333332</v>
      </c>
      <c r="L11" s="48">
        <v>25.23</v>
      </c>
      <c r="M11" s="36" t="s">
        <v>59</v>
      </c>
    </row>
    <row r="12" spans="1:13" x14ac:dyDescent="0.25">
      <c r="C12" s="37" t="s">
        <v>46</v>
      </c>
      <c r="D12" s="36">
        <v>126</v>
      </c>
      <c r="E12" s="36">
        <v>0.2</v>
      </c>
      <c r="F12" s="47">
        <f>E12/3</f>
        <v>6.6666666666666666E-2</v>
      </c>
      <c r="G12" s="36">
        <v>3.5000000000000003E-2</v>
      </c>
      <c r="H12" s="36" t="s">
        <v>59</v>
      </c>
      <c r="I12" s="47">
        <f t="shared" si="4"/>
        <v>0.13333333333333336</v>
      </c>
      <c r="J12" s="47">
        <f>D12-I12</f>
        <v>125.86666666666666</v>
      </c>
      <c r="K12" s="47">
        <f>D12+I12</f>
        <v>126.13333333333334</v>
      </c>
      <c r="L12" s="48">
        <v>126.03</v>
      </c>
      <c r="M12" s="36" t="s">
        <v>59</v>
      </c>
    </row>
    <row r="14" spans="1:13" x14ac:dyDescent="0.25">
      <c r="A14" t="s">
        <v>28</v>
      </c>
      <c r="B14" s="37" t="s">
        <v>49</v>
      </c>
      <c r="C14" s="37" t="s">
        <v>44</v>
      </c>
      <c r="D14" s="36">
        <v>37.1</v>
      </c>
      <c r="E14" s="36">
        <v>0.2</v>
      </c>
      <c r="F14" s="47">
        <f>E14/3</f>
        <v>6.6666666666666666E-2</v>
      </c>
      <c r="G14" s="36">
        <v>2.4E-2</v>
      </c>
      <c r="H14" s="36" t="s">
        <v>59</v>
      </c>
      <c r="I14" s="47">
        <f>E14-F14</f>
        <v>0.13333333333333336</v>
      </c>
      <c r="J14" s="47">
        <f>D14-I14</f>
        <v>36.966666666666669</v>
      </c>
      <c r="K14" s="47">
        <f>D14+I14</f>
        <v>37.233333333333334</v>
      </c>
      <c r="L14" s="48">
        <v>37.119999999999997</v>
      </c>
      <c r="M14" s="36" t="s">
        <v>59</v>
      </c>
    </row>
    <row r="15" spans="1:13" x14ac:dyDescent="0.25">
      <c r="B15" s="37"/>
      <c r="C15" s="37" t="s">
        <v>45</v>
      </c>
      <c r="D15" s="36">
        <v>50.2</v>
      </c>
      <c r="E15" s="36">
        <v>0.2</v>
      </c>
      <c r="F15" s="47">
        <f>E15/3</f>
        <v>6.6666666666666666E-2</v>
      </c>
      <c r="G15" s="36">
        <v>2.4E-2</v>
      </c>
      <c r="H15" s="36" t="s">
        <v>59</v>
      </c>
      <c r="I15" s="47">
        <f t="shared" ref="I15:I16" si="5">E15-F15</f>
        <v>0.13333333333333336</v>
      </c>
      <c r="J15" s="47">
        <f>D15-I15</f>
        <v>50.06666666666667</v>
      </c>
      <c r="K15" s="47">
        <f>D15+I15</f>
        <v>50.333333333333336</v>
      </c>
      <c r="L15" s="48">
        <v>50.28</v>
      </c>
      <c r="M15" s="36" t="s">
        <v>59</v>
      </c>
    </row>
    <row r="16" spans="1:13" x14ac:dyDescent="0.25">
      <c r="C16" s="37" t="s">
        <v>46</v>
      </c>
      <c r="D16" s="36">
        <v>102.4</v>
      </c>
      <c r="E16" s="36">
        <v>0.2</v>
      </c>
      <c r="F16" s="47">
        <f>E16/3</f>
        <v>6.6666666666666666E-2</v>
      </c>
      <c r="G16" s="36">
        <v>2.4E-2</v>
      </c>
      <c r="H16" s="36" t="s">
        <v>59</v>
      </c>
      <c r="I16" s="47">
        <f t="shared" si="5"/>
        <v>0.13333333333333336</v>
      </c>
      <c r="J16" s="47">
        <f>D16-I16</f>
        <v>102.26666666666667</v>
      </c>
      <c r="K16" s="47">
        <f>D16+I16</f>
        <v>102.53333333333335</v>
      </c>
      <c r="L16" s="48">
        <v>102.3</v>
      </c>
      <c r="M16" s="36" t="s">
        <v>59</v>
      </c>
    </row>
    <row r="18" spans="1:13" x14ac:dyDescent="0.25">
      <c r="A18" t="s">
        <v>28</v>
      </c>
      <c r="B18" s="37" t="s">
        <v>50</v>
      </c>
      <c r="C18" s="37" t="s">
        <v>44</v>
      </c>
      <c r="D18" s="36">
        <v>52.3</v>
      </c>
      <c r="E18" s="36">
        <v>0.2</v>
      </c>
      <c r="F18" s="47">
        <f>E18/3</f>
        <v>6.6666666666666666E-2</v>
      </c>
      <c r="G18" s="36">
        <v>0.02</v>
      </c>
      <c r="H18" s="36" t="s">
        <v>59</v>
      </c>
      <c r="I18" s="47">
        <f>E18-F18</f>
        <v>0.13333333333333336</v>
      </c>
      <c r="J18" s="47">
        <f>D18-I18</f>
        <v>52.166666666666664</v>
      </c>
      <c r="K18" s="47">
        <f>D18+I18</f>
        <v>52.43333333333333</v>
      </c>
      <c r="L18" s="48">
        <v>52.22</v>
      </c>
      <c r="M18" s="36" t="s">
        <v>59</v>
      </c>
    </row>
    <row r="19" spans="1:13" x14ac:dyDescent="0.25">
      <c r="B19" s="37"/>
      <c r="C19" s="37" t="s">
        <v>45</v>
      </c>
      <c r="D19" s="36">
        <v>70.599999999999994</v>
      </c>
      <c r="E19" s="36">
        <v>0.2</v>
      </c>
      <c r="F19" s="47">
        <f t="shared" ref="F19:F20" si="6">E19/3</f>
        <v>6.6666666666666666E-2</v>
      </c>
      <c r="G19" s="36">
        <v>0.02</v>
      </c>
      <c r="H19" s="36" t="s">
        <v>59</v>
      </c>
      <c r="I19" s="47">
        <f t="shared" ref="I19:I20" si="7">E19-F19</f>
        <v>0.13333333333333336</v>
      </c>
      <c r="J19" s="47">
        <f>D19-I19</f>
        <v>70.466666666666654</v>
      </c>
      <c r="K19" s="47">
        <f>D19+I19</f>
        <v>70.733333333333334</v>
      </c>
      <c r="L19" s="48">
        <v>70.56</v>
      </c>
      <c r="M19" s="36" t="s">
        <v>59</v>
      </c>
    </row>
    <row r="20" spans="1:13" x14ac:dyDescent="0.25">
      <c r="C20" s="37" t="s">
        <v>46</v>
      </c>
      <c r="D20" s="36">
        <v>110.2</v>
      </c>
      <c r="E20" s="36">
        <v>0.2</v>
      </c>
      <c r="F20" s="47">
        <f t="shared" si="6"/>
        <v>6.6666666666666666E-2</v>
      </c>
      <c r="G20" s="36">
        <v>0.02</v>
      </c>
      <c r="H20" s="36" t="s">
        <v>59</v>
      </c>
      <c r="I20" s="47">
        <f t="shared" si="7"/>
        <v>0.13333333333333336</v>
      </c>
      <c r="J20" s="47">
        <f>D20-I20</f>
        <v>110.06666666666666</v>
      </c>
      <c r="K20" s="47">
        <f>D20+I20</f>
        <v>110.33333333333334</v>
      </c>
      <c r="L20" s="48">
        <v>110.29</v>
      </c>
      <c r="M20" s="36" t="s">
        <v>59</v>
      </c>
    </row>
    <row r="22" spans="1:13" x14ac:dyDescent="0.25">
      <c r="A22" t="s">
        <v>28</v>
      </c>
      <c r="B22" s="37" t="s">
        <v>51</v>
      </c>
      <c r="C22" s="37" t="s">
        <v>44</v>
      </c>
      <c r="D22" s="36">
        <v>20.3</v>
      </c>
      <c r="E22" s="36">
        <v>0.2</v>
      </c>
      <c r="F22" s="47">
        <f>E22/3</f>
        <v>6.6666666666666666E-2</v>
      </c>
      <c r="G22" s="36">
        <v>6.2E-2</v>
      </c>
      <c r="H22" s="36" t="s">
        <v>59</v>
      </c>
      <c r="I22" s="47">
        <f>E22-F22</f>
        <v>0.13333333333333336</v>
      </c>
      <c r="J22" s="47">
        <f>D22-I22</f>
        <v>20.166666666666668</v>
      </c>
      <c r="K22" s="47">
        <f>D22+I22</f>
        <v>20.433333333333334</v>
      </c>
      <c r="L22" s="48">
        <v>20.34</v>
      </c>
      <c r="M22" s="36" t="s">
        <v>59</v>
      </c>
    </row>
    <row r="23" spans="1:13" x14ac:dyDescent="0.25">
      <c r="B23" s="37"/>
      <c r="C23" s="37" t="s">
        <v>45</v>
      </c>
      <c r="D23" s="36">
        <v>75.5</v>
      </c>
      <c r="E23" s="36">
        <v>0.2</v>
      </c>
      <c r="F23" s="47">
        <f>E23/3</f>
        <v>6.6666666666666666E-2</v>
      </c>
      <c r="G23" s="36">
        <v>6.2E-2</v>
      </c>
      <c r="H23" s="36" t="s">
        <v>59</v>
      </c>
      <c r="I23" s="47">
        <f>E23-F23</f>
        <v>0.13333333333333336</v>
      </c>
      <c r="J23" s="47">
        <f>D23-I23</f>
        <v>75.36666666666666</v>
      </c>
      <c r="K23" s="47">
        <f>D23+I23</f>
        <v>75.63333333333334</v>
      </c>
      <c r="L23" s="48">
        <v>75.72</v>
      </c>
      <c r="M23" s="36" t="s">
        <v>60</v>
      </c>
    </row>
    <row r="24" spans="1:13" x14ac:dyDescent="0.25">
      <c r="C24" s="37" t="s">
        <v>46</v>
      </c>
      <c r="D24" s="36">
        <v>113</v>
      </c>
      <c r="E24" s="36">
        <v>0.2</v>
      </c>
      <c r="F24" s="47">
        <f>E24/3</f>
        <v>6.6666666666666666E-2</v>
      </c>
      <c r="G24" s="36">
        <v>6.2E-2</v>
      </c>
      <c r="H24" s="36" t="s">
        <v>59</v>
      </c>
      <c r="I24" s="47">
        <f>E24-F24</f>
        <v>0.13333333333333336</v>
      </c>
      <c r="J24" s="47">
        <f>D24-I24</f>
        <v>112.86666666666666</v>
      </c>
      <c r="K24" s="47">
        <f>D24+I24</f>
        <v>113.13333333333334</v>
      </c>
      <c r="L24" s="48">
        <v>113.01</v>
      </c>
      <c r="M24" s="36" t="s">
        <v>59</v>
      </c>
    </row>
  </sheetData>
  <mergeCells count="2">
    <mergeCell ref="C3:H3"/>
    <mergeCell ref="I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</vt:lpstr>
      <vt:lpstr>Calculo Error de calibracion</vt:lpstr>
      <vt:lpstr>Calculo de Incertidumbre</vt:lpstr>
      <vt:lpstr>Verificacion Pie Rey - producto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FEMTOCALIBRACIÓN | Sergio Extremera Martínez</cp:lastModifiedBy>
  <cp:lastPrinted>2016-06-07T08:33:59Z</cp:lastPrinted>
  <dcterms:created xsi:type="dcterms:W3CDTF">2015-11-20T08:53:09Z</dcterms:created>
  <dcterms:modified xsi:type="dcterms:W3CDTF">2022-05-30T08:14:28Z</dcterms:modified>
</cp:coreProperties>
</file>