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https://caltexsistemas-my.sharepoint.com/personal/sergio_extremera_caltex_es/Documents/"/>
    </mc:Choice>
  </mc:AlternateContent>
  <xr:revisionPtr revIDLastSave="3" documentId="8_{E0DD06DE-265A-42A1-995F-7CB56464A3F1}" xr6:coauthVersionLast="47" xr6:coauthVersionMax="47" xr10:uidLastSave="{B049A460-DE0E-4E70-B6F9-3CC7FDB8FFA1}"/>
  <bookViews>
    <workbookView xWindow="-120" yWindow="-120" windowWidth="29040" windowHeight="15840" tabRatio="762" activeTab="2" xr2:uid="{00000000-000D-0000-FFFF-FFFF00000000}"/>
  </bookViews>
  <sheets>
    <sheet name="Repetibilidad" sheetId="3" r:id="rId1"/>
    <sheet name="Calculo Error de calibracion" sheetId="5" r:id="rId2"/>
    <sheet name="Calculo de Incertidumbre" sheetId="4" r:id="rId3"/>
    <sheet name="Verificacion Pie Rey - Pieza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6" l="1"/>
  <c r="I28" i="6" s="1"/>
  <c r="F27" i="6"/>
  <c r="I27" i="6" s="1"/>
  <c r="F26" i="6"/>
  <c r="I26" i="6" s="1"/>
  <c r="F24" i="6"/>
  <c r="I24" i="6" s="1"/>
  <c r="F23" i="6"/>
  <c r="I23" i="6" s="1"/>
  <c r="F22" i="6"/>
  <c r="I22" i="6" s="1"/>
  <c r="F20" i="6"/>
  <c r="I20" i="6" s="1"/>
  <c r="F19" i="6"/>
  <c r="I19" i="6" s="1"/>
  <c r="F18" i="6"/>
  <c r="I18" i="6" s="1"/>
  <c r="G16" i="6"/>
  <c r="F16" i="6"/>
  <c r="I16" i="6" s="1"/>
  <c r="G15" i="6"/>
  <c r="F15" i="6"/>
  <c r="I15" i="6" s="1"/>
  <c r="I14" i="6"/>
  <c r="J14" i="6" s="1"/>
  <c r="G14" i="6"/>
  <c r="F14" i="6"/>
  <c r="F12" i="6"/>
  <c r="I12" i="6" s="1"/>
  <c r="I11" i="6"/>
  <c r="J11" i="6" s="1"/>
  <c r="F11" i="6"/>
  <c r="F10" i="6"/>
  <c r="I10" i="6" s="1"/>
  <c r="I7" i="6"/>
  <c r="K7" i="6" s="1"/>
  <c r="F7" i="6"/>
  <c r="F6" i="6"/>
  <c r="I6" i="6" s="1"/>
  <c r="I5" i="6"/>
  <c r="K5" i="6" s="1"/>
  <c r="F5" i="6"/>
  <c r="K6" i="6" l="1"/>
  <c r="J6" i="6"/>
  <c r="K24" i="6"/>
  <c r="J24" i="6"/>
  <c r="K26" i="6"/>
  <c r="J26" i="6"/>
  <c r="K19" i="6"/>
  <c r="J19" i="6"/>
  <c r="J22" i="6"/>
  <c r="K22" i="6"/>
  <c r="K23" i="6"/>
  <c r="J23" i="6"/>
  <c r="K27" i="6"/>
  <c r="J27" i="6"/>
  <c r="K20" i="6"/>
  <c r="J20" i="6"/>
  <c r="J15" i="6"/>
  <c r="K15" i="6"/>
  <c r="K10" i="6"/>
  <c r="J10" i="6"/>
  <c r="K12" i="6"/>
  <c r="J12" i="6"/>
  <c r="K18" i="6"/>
  <c r="J18" i="6"/>
  <c r="K28" i="6"/>
  <c r="J28" i="6"/>
  <c r="J5" i="6"/>
  <c r="K11" i="6"/>
  <c r="K14" i="6"/>
  <c r="J7" i="6"/>
  <c r="P30" i="4" l="1"/>
  <c r="P41" i="4"/>
  <c r="P38" i="4"/>
  <c r="R39" i="4"/>
  <c r="S39" i="4" s="1"/>
  <c r="R38" i="4"/>
  <c r="R37" i="4"/>
  <c r="S37" i="4" s="1"/>
  <c r="P27" i="4"/>
  <c r="R28" i="4"/>
  <c r="S28" i="4" s="1"/>
  <c r="R27" i="4"/>
  <c r="R26" i="4"/>
  <c r="S26" i="4" s="1"/>
  <c r="P16" i="4"/>
  <c r="S16" i="4" s="1"/>
  <c r="R17" i="4"/>
  <c r="S17" i="4" s="1"/>
  <c r="R16" i="4"/>
  <c r="S15" i="4"/>
  <c r="R15" i="4"/>
  <c r="S6" i="4"/>
  <c r="R6" i="4"/>
  <c r="R5" i="4"/>
  <c r="P5" i="4"/>
  <c r="S5" i="4" s="1"/>
  <c r="R4" i="4"/>
  <c r="S4" i="4" s="1"/>
  <c r="D40" i="4"/>
  <c r="G40" i="4" s="1"/>
  <c r="F40" i="4"/>
  <c r="F39" i="4"/>
  <c r="G39" i="4" s="1"/>
  <c r="F37" i="4"/>
  <c r="G37" i="4" s="1"/>
  <c r="D29" i="4"/>
  <c r="G29" i="4" s="1"/>
  <c r="F29" i="4"/>
  <c r="F28" i="4"/>
  <c r="G28" i="4" s="1"/>
  <c r="F26" i="4"/>
  <c r="G26" i="4" s="1"/>
  <c r="D18" i="4"/>
  <c r="F18" i="4"/>
  <c r="G17" i="4"/>
  <c r="F17" i="4"/>
  <c r="G15" i="4"/>
  <c r="F15" i="4"/>
  <c r="F7" i="4"/>
  <c r="D7" i="4"/>
  <c r="G7" i="4" s="1"/>
  <c r="G6" i="4"/>
  <c r="F6" i="4"/>
  <c r="G4" i="4"/>
  <c r="F4" i="4"/>
  <c r="H8" i="5"/>
  <c r="I8" i="5" s="1"/>
  <c r="H7" i="5"/>
  <c r="I7" i="5" s="1"/>
  <c r="H6" i="5"/>
  <c r="I6" i="5" s="1"/>
  <c r="H5" i="5"/>
  <c r="I5" i="5" s="1"/>
  <c r="I4" i="4"/>
  <c r="G18" i="4" l="1"/>
  <c r="S38" i="4"/>
  <c r="S27" i="4"/>
  <c r="J7" i="4"/>
  <c r="I7" i="4"/>
  <c r="I6" i="4"/>
  <c r="I5" i="4"/>
  <c r="B19" i="3" l="1"/>
  <c r="D27" i="4" l="1"/>
  <c r="G27" i="4" s="1"/>
  <c r="G31" i="4" s="1"/>
  <c r="D38" i="4"/>
  <c r="G38" i="4" s="1"/>
  <c r="G42" i="4" s="1"/>
  <c r="D5" i="4"/>
  <c r="G5" i="4" s="1"/>
  <c r="G9" i="4" s="1"/>
  <c r="D16" i="4"/>
  <c r="G16" i="4" s="1"/>
  <c r="G20" i="4" s="1"/>
  <c r="J4" i="4"/>
  <c r="K4" i="4" s="1"/>
  <c r="P8" i="4" s="1"/>
  <c r="J5" i="4"/>
  <c r="N37" i="4" l="1"/>
  <c r="N4" i="4"/>
  <c r="N48" i="4"/>
  <c r="N26" i="4"/>
  <c r="N15" i="4"/>
  <c r="K5" i="4" l="1"/>
  <c r="P19" i="4" s="1"/>
  <c r="B18" i="3"/>
  <c r="J6" i="4" l="1"/>
  <c r="G53" i="4"/>
  <c r="G55" i="4" s="1"/>
  <c r="S53" i="4" s="1"/>
  <c r="S55" i="4" s="1"/>
  <c r="G33" i="4"/>
  <c r="G44" i="4"/>
  <c r="L7" i="4" s="1"/>
  <c r="P40" i="4" s="1"/>
  <c r="S40" i="4" s="1"/>
  <c r="S42" i="4" s="1"/>
  <c r="G22" i="4"/>
  <c r="L5" i="4" s="1"/>
  <c r="P18" i="4" s="1"/>
  <c r="S18" i="4" s="1"/>
  <c r="S20" i="4" s="1"/>
  <c r="S44" i="4" l="1"/>
  <c r="S22" i="4"/>
  <c r="L6" i="4"/>
  <c r="P29" i="4" s="1"/>
  <c r="S29" i="4" s="1"/>
  <c r="S31" i="4" s="1"/>
  <c r="G11" i="4"/>
  <c r="L4" i="4" s="1"/>
  <c r="P7" i="4" s="1"/>
  <c r="S7" i="4" s="1"/>
  <c r="S9" i="4" s="1"/>
  <c r="S11" i="4" l="1"/>
  <c r="S33" i="4"/>
</calcChain>
</file>

<file path=xl/sharedStrings.xml><?xml version="1.0" encoding="utf-8"?>
<sst xmlns="http://schemas.openxmlformats.org/spreadsheetml/2006/main" count="240" uniqueCount="61">
  <si>
    <t>Media</t>
  </si>
  <si>
    <t>Desviacion estándar</t>
  </si>
  <si>
    <t>Errores</t>
  </si>
  <si>
    <t>Repetibilidad</t>
  </si>
  <si>
    <t>Resolucion</t>
  </si>
  <si>
    <t>Error patron</t>
  </si>
  <si>
    <t>u tipica (68%)</t>
  </si>
  <si>
    <t>u tipica combinada 68%)</t>
  </si>
  <si>
    <t>Deriva (1 año)</t>
  </si>
  <si>
    <t>Punto</t>
  </si>
  <si>
    <t>U Expandida 95% (k=2)</t>
  </si>
  <si>
    <t>C. Ambientales</t>
  </si>
  <si>
    <t>U</t>
  </si>
  <si>
    <t>Denominador</t>
  </si>
  <si>
    <t>Distribucion</t>
  </si>
  <si>
    <t>REPETIBILIDAD</t>
  </si>
  <si>
    <t>Producto</t>
  </si>
  <si>
    <t>Tolerancia</t>
  </si>
  <si>
    <t>Uuso.max (permitida)</t>
  </si>
  <si>
    <t>Uuso.max (calculada)</t>
  </si>
  <si>
    <t>Tolerancia de Verificacion</t>
  </si>
  <si>
    <t>Limite Superior</t>
  </si>
  <si>
    <t>Limite Inferior</t>
  </si>
  <si>
    <t>Conformidad</t>
  </si>
  <si>
    <t>Dilatacion</t>
  </si>
  <si>
    <t>Longitud Nominal</t>
  </si>
  <si>
    <t>Ref (mm)</t>
  </si>
  <si>
    <t>Error (mm)</t>
  </si>
  <si>
    <t>Media (mm)</t>
  </si>
  <si>
    <t>1ª Medida</t>
  </si>
  <si>
    <t>2ª Medida</t>
  </si>
  <si>
    <t>Pie de Rey</t>
  </si>
  <si>
    <t>INCERTIDUMBRE DE CALIBRACION Pie de rey</t>
  </si>
  <si>
    <t>INCERTIDUMBRE DE USO Pie de Rey</t>
  </si>
  <si>
    <t>Patron (Bloque)</t>
  </si>
  <si>
    <t>Pie de Rey (mm)</t>
  </si>
  <si>
    <t>U Pie de rey</t>
  </si>
  <si>
    <t>Error Pie de rey</t>
  </si>
  <si>
    <t>Valor(mm)</t>
  </si>
  <si>
    <t>Medida</t>
  </si>
  <si>
    <t>Error Bpatron</t>
  </si>
  <si>
    <t>U Bpatron</t>
  </si>
  <si>
    <t>Certificado de Calibracion</t>
  </si>
  <si>
    <t>Verificacion PIEZA</t>
  </si>
  <si>
    <t>Verificado</t>
  </si>
  <si>
    <t xml:space="preserve"> Verificacion Pie de Rey / Micrometro</t>
  </si>
  <si>
    <t>Pie de rey</t>
  </si>
  <si>
    <t>Cota A</t>
  </si>
  <si>
    <t>Cota B</t>
  </si>
  <si>
    <t>Cota C</t>
  </si>
  <si>
    <t>Rectangular</t>
  </si>
  <si>
    <t>Normal</t>
  </si>
  <si>
    <t>conforme</t>
  </si>
  <si>
    <t>Conforme</t>
  </si>
  <si>
    <t>Pieza 14</t>
  </si>
  <si>
    <t>Pieza 09</t>
  </si>
  <si>
    <t>No Conforme</t>
  </si>
  <si>
    <t>Pieza 10</t>
  </si>
  <si>
    <t>Pieza 13</t>
  </si>
  <si>
    <t>Pieza 04</t>
  </si>
  <si>
    <t>Pieza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</si>
</sst>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"/>
    <numFmt numFmtId="166" formatCode="0.0000"/>
  </numFmts>
  <fonts count="2" x14ac:knownFonts="1">
    <font>
      <sz val="11"/>
      <color indexed="8"/>
      <name val="Calibri"/>
      <family val="2"/>
      <scheme val="minor"/>
    </font>
    <font>
      <b/>
      <sz val="11"/>
      <name val="Calibri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4" xfId="0" applyBorder="1"/>
    <xf numFmtId="0" fontId="0" fillId="0" borderId="5" xfId="0" applyBorder="1"/>
    <xf numFmtId="2" fontId="0" fillId="0" borderId="0" xfId="0" applyNumberFormat="1"/>
    <xf numFmtId="166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6" fontId="0" fillId="0" borderId="9" xfId="0" applyNumberFormat="1" applyBorder="1"/>
    <xf numFmtId="2" fontId="0" fillId="3" borderId="9" xfId="0" applyNumberFormat="1" applyFill="1" applyBorder="1"/>
    <xf numFmtId="166" fontId="0" fillId="0" borderId="0" xfId="0" applyNumberFormat="1"/>
    <xf numFmtId="0" fontId="0" fillId="0" borderId="0" xfId="0" applyAlignment="1">
      <alignment horizontal="center" vertical="center"/>
    </xf>
    <xf numFmtId="165" fontId="0" fillId="0" borderId="0" xfId="0" applyNumberFormat="1"/>
    <xf numFmtId="0" fontId="0" fillId="5" borderId="0" xfId="0" applyFill="1" applyAlignment="1">
      <alignment horizontal="center"/>
    </xf>
    <xf numFmtId="0" fontId="0" fillId="5" borderId="0" xfId="0" applyFill="1"/>
    <xf numFmtId="0" fontId="0" fillId="5" borderId="5" xfId="0" applyFill="1" applyBorder="1"/>
    <xf numFmtId="2" fontId="0" fillId="0" borderId="5" xfId="0" applyNumberFormat="1" applyBorder="1"/>
    <xf numFmtId="0" fontId="0" fillId="5" borderId="3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5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/>
    <xf numFmtId="0" fontId="0" fillId="6" borderId="0" xfId="0" applyFill="1"/>
    <xf numFmtId="0" fontId="0" fillId="6" borderId="5" xfId="0" applyFill="1" applyBorder="1"/>
    <xf numFmtId="2" fontId="0" fillId="7" borderId="9" xfId="0" applyNumberFormat="1" applyFill="1" applyBorder="1"/>
    <xf numFmtId="0" fontId="0" fillId="4" borderId="4" xfId="0" applyFill="1" applyBorder="1"/>
    <xf numFmtId="164" fontId="0" fillId="0" borderId="9" xfId="0" applyNumberFormat="1" applyBorder="1"/>
    <xf numFmtId="2" fontId="0" fillId="0" borderId="7" xfId="0" applyNumberFormat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164" fontId="0" fillId="0" borderId="10" xfId="0" applyNumberFormat="1" applyBorder="1"/>
    <xf numFmtId="164" fontId="0" fillId="0" borderId="0" xfId="0" applyNumberFormat="1"/>
    <xf numFmtId="164" fontId="0" fillId="0" borderId="5" xfId="0" applyNumberFormat="1" applyBorder="1"/>
    <xf numFmtId="0" fontId="0" fillId="0" borderId="0" xfId="0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5" xfId="0" applyFill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10" xfId="0" applyNumberFormat="1" applyBorder="1"/>
    <xf numFmtId="0" fontId="0" fillId="4" borderId="0" xfId="0" applyFill="1" applyAlignment="1">
      <alignment horizontal="center" vertical="center"/>
    </xf>
    <xf numFmtId="22" fontId="1" fillId="5" borderId="1" xfId="0" applyNumberFormat="1" applyFont="1" applyFill="1" applyBorder="1" applyAlignment="1">
      <alignment horizontal="center"/>
    </xf>
    <xf numFmtId="22" fontId="1" fillId="5" borderId="3" xfId="0" applyNumberFormat="1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1" fontId="0" fillId="2" borderId="4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1" fontId="0" fillId="4" borderId="4" xfId="0" applyNumberForma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2" fontId="0" fillId="2" borderId="4" xfId="0" applyNumberFormat="1" applyFill="1" applyBorder="1" applyAlignment="1">
      <alignment horizontal="center" vertical="center"/>
    </xf>
    <xf numFmtId="0" fontId="0" fillId="9" borderId="8" xfId="0" applyFill="1" applyBorder="1" applyAlignment="1">
      <alignment horizontal="center"/>
    </xf>
    <xf numFmtId="0" fontId="0" fillId="9" borderId="11" xfId="0" applyFill="1" applyBorder="1" applyAlignment="1">
      <alignment horizontal="center"/>
    </xf>
    <xf numFmtId="0" fontId="0" fillId="9" borderId="9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11" xfId="0" applyFill="1" applyBorder="1" applyAlignment="1">
      <alignment horizontal="center"/>
    </xf>
    <xf numFmtId="0" fontId="0" fillId="8" borderId="9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9"/>
  <sheetViews>
    <sheetView zoomScaleNormal="100" workbookViewId="0">
      <selection activeCell="B19" sqref="B19"/>
    </sheetView>
  </sheetViews>
  <sheetFormatPr baseColWidth="10" defaultColWidth="9.140625" defaultRowHeight="15" x14ac:dyDescent="0.25"/>
  <cols>
    <col min="1" max="1" width="33.42578125" customWidth="1"/>
    <col min="2" max="2" width="11.42578125" bestFit="1" customWidth="1"/>
    <col min="3" max="3" width="12.85546875" bestFit="1" customWidth="1"/>
  </cols>
  <sheetData>
    <row r="3" spans="1:2" ht="15.75" thickBot="1" x14ac:dyDescent="0.3"/>
    <row r="4" spans="1:2" x14ac:dyDescent="0.25">
      <c r="A4" s="46" t="s">
        <v>15</v>
      </c>
      <c r="B4" s="47"/>
    </row>
    <row r="5" spans="1:2" x14ac:dyDescent="0.25">
      <c r="A5" s="18" t="s">
        <v>9</v>
      </c>
      <c r="B5" s="2" t="s">
        <v>38</v>
      </c>
    </row>
    <row r="6" spans="1:2" x14ac:dyDescent="0.25">
      <c r="A6" s="18">
        <v>1</v>
      </c>
      <c r="B6" s="2">
        <v>60.01</v>
      </c>
    </row>
    <row r="7" spans="1:2" x14ac:dyDescent="0.25">
      <c r="A7" s="18">
        <v>2</v>
      </c>
      <c r="B7" s="2">
        <v>60.01</v>
      </c>
    </row>
    <row r="8" spans="1:2" x14ac:dyDescent="0.25">
      <c r="A8" s="18">
        <v>3</v>
      </c>
      <c r="B8" s="2">
        <v>60.01</v>
      </c>
    </row>
    <row r="9" spans="1:2" x14ac:dyDescent="0.25">
      <c r="A9" s="18">
        <v>4</v>
      </c>
      <c r="B9" s="2">
        <v>60.01</v>
      </c>
    </row>
    <row r="10" spans="1:2" x14ac:dyDescent="0.25">
      <c r="A10" s="18">
        <v>5</v>
      </c>
      <c r="B10" s="2">
        <v>60.01</v>
      </c>
    </row>
    <row r="11" spans="1:2" x14ac:dyDescent="0.25">
      <c r="A11" s="18">
        <v>6</v>
      </c>
      <c r="B11" s="2">
        <v>60.01</v>
      </c>
    </row>
    <row r="12" spans="1:2" x14ac:dyDescent="0.25">
      <c r="A12" s="18">
        <v>7</v>
      </c>
      <c r="B12" s="2">
        <v>60.01</v>
      </c>
    </row>
    <row r="13" spans="1:2" x14ac:dyDescent="0.25">
      <c r="A13" s="18">
        <v>8</v>
      </c>
      <c r="B13" s="2">
        <v>60.01</v>
      </c>
    </row>
    <row r="14" spans="1:2" x14ac:dyDescent="0.25">
      <c r="A14" s="18">
        <v>9</v>
      </c>
      <c r="B14" s="2">
        <v>60.01</v>
      </c>
    </row>
    <row r="15" spans="1:2" x14ac:dyDescent="0.25">
      <c r="A15" s="18">
        <v>10</v>
      </c>
      <c r="B15" s="2">
        <v>60.01</v>
      </c>
    </row>
    <row r="16" spans="1:2" x14ac:dyDescent="0.25">
      <c r="A16" s="1"/>
      <c r="B16" s="2"/>
    </row>
    <row r="17" spans="1:2" x14ac:dyDescent="0.25">
      <c r="A17" s="1"/>
      <c r="B17" s="2"/>
    </row>
    <row r="18" spans="1:2" x14ac:dyDescent="0.25">
      <c r="A18" s="1" t="s">
        <v>0</v>
      </c>
      <c r="B18" s="16">
        <f>IF(B10="","",AVERAGE(B6:B15))</f>
        <v>60.010000000000005</v>
      </c>
    </row>
    <row r="19" spans="1:2" ht="15.75" thickBot="1" x14ac:dyDescent="0.3">
      <c r="A19" s="5" t="s">
        <v>1</v>
      </c>
      <c r="B19" s="35">
        <f>IF(B10="","",_xlfn.STDEV.P(B6:B15))</f>
        <v>7.1054273576010019E-15</v>
      </c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61" orientation="portrait" horizontalDpi="1200" verticalDpi="1200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2:I8"/>
  <sheetViews>
    <sheetView topLeftCell="C1" zoomScaleNormal="100" workbookViewId="0">
      <selection activeCell="F6" sqref="F6"/>
    </sheetView>
  </sheetViews>
  <sheetFormatPr baseColWidth="10" defaultRowHeight="15" x14ac:dyDescent="0.25"/>
  <cols>
    <col min="6" max="6" width="15.140625" bestFit="1" customWidth="1"/>
    <col min="7" max="7" width="17.5703125" bestFit="1" customWidth="1"/>
    <col min="8" max="8" width="15.140625" bestFit="1" customWidth="1"/>
  </cols>
  <sheetData>
    <row r="2" spans="4:9" ht="15.75" thickBot="1" x14ac:dyDescent="0.3"/>
    <row r="3" spans="4:9" ht="15.75" thickBot="1" x14ac:dyDescent="0.3">
      <c r="F3" s="48" t="s">
        <v>31</v>
      </c>
      <c r="G3" s="49"/>
      <c r="H3" s="50"/>
    </row>
    <row r="4" spans="4:9" ht="15.75" thickBot="1" x14ac:dyDescent="0.3">
      <c r="D4" s="21" t="s">
        <v>9</v>
      </c>
      <c r="E4" s="20" t="s">
        <v>26</v>
      </c>
      <c r="F4" s="32" t="s">
        <v>29</v>
      </c>
      <c r="G4" s="33" t="s">
        <v>30</v>
      </c>
      <c r="H4" s="34" t="s">
        <v>28</v>
      </c>
      <c r="I4" s="17" t="s">
        <v>27</v>
      </c>
    </row>
    <row r="5" spans="4:9" x14ac:dyDescent="0.25">
      <c r="D5" s="18">
        <v>1</v>
      </c>
      <c r="E5" s="22">
        <v>1</v>
      </c>
      <c r="F5" s="22">
        <v>1</v>
      </c>
      <c r="G5" s="22">
        <v>1</v>
      </c>
      <c r="H5" s="22">
        <f>AVERAGE(F5:G5)</f>
        <v>1</v>
      </c>
      <c r="I5" s="23">
        <f>H5-E5</f>
        <v>0</v>
      </c>
    </row>
    <row r="6" spans="4:9" x14ac:dyDescent="0.25">
      <c r="D6" s="18">
        <v>2</v>
      </c>
      <c r="E6" s="22">
        <v>15</v>
      </c>
      <c r="F6" s="22">
        <v>15</v>
      </c>
      <c r="G6" s="22">
        <v>15.01</v>
      </c>
      <c r="H6" s="22">
        <f>AVERAGE(F6:G6)</f>
        <v>15.004999999999999</v>
      </c>
      <c r="I6" s="23">
        <f>H6-E6</f>
        <v>4.9999999999990052E-3</v>
      </c>
    </row>
    <row r="7" spans="4:9" x14ac:dyDescent="0.25">
      <c r="D7" s="18">
        <v>3</v>
      </c>
      <c r="E7" s="22">
        <v>60</v>
      </c>
      <c r="F7" s="22">
        <v>60.01</v>
      </c>
      <c r="G7" s="22">
        <v>60.01</v>
      </c>
      <c r="H7" s="22">
        <f>AVERAGE(F7:G7)</f>
        <v>60.01</v>
      </c>
      <c r="I7" s="23">
        <f>H7-E7</f>
        <v>9.9999999999980105E-3</v>
      </c>
    </row>
    <row r="8" spans="4:9" ht="15.75" thickBot="1" x14ac:dyDescent="0.3">
      <c r="D8" s="19">
        <v>4</v>
      </c>
      <c r="E8" s="31">
        <v>75</v>
      </c>
      <c r="F8" s="31">
        <v>75.010000000000005</v>
      </c>
      <c r="G8" s="31">
        <v>75.010000000000005</v>
      </c>
      <c r="H8" s="22">
        <f>AVERAGE(F8:G8)</f>
        <v>75.010000000000005</v>
      </c>
      <c r="I8" s="23">
        <f>H8-E8</f>
        <v>1.0000000000005116E-2</v>
      </c>
    </row>
  </sheetData>
  <mergeCells count="1">
    <mergeCell ref="F3:H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S55"/>
  <sheetViews>
    <sheetView tabSelected="1" zoomScale="85" zoomScaleNormal="85" workbookViewId="0">
      <selection activeCell="G5" sqref="G5"/>
    </sheetView>
  </sheetViews>
  <sheetFormatPr baseColWidth="10" defaultRowHeight="15" x14ac:dyDescent="0.25"/>
  <cols>
    <col min="1" max="1" width="5.85546875" customWidth="1"/>
    <col min="3" max="3" width="13.140625" customWidth="1"/>
    <col min="6" max="6" width="22.5703125" bestFit="1" customWidth="1"/>
    <col min="7" max="7" width="13" customWidth="1"/>
    <col min="8" max="8" width="8.5703125" customWidth="1"/>
    <col min="9" max="9" width="13" customWidth="1"/>
    <col min="10" max="10" width="15.7109375" bestFit="1" customWidth="1"/>
    <col min="11" max="12" width="13" customWidth="1"/>
    <col min="13" max="13" width="7.5703125" customWidth="1"/>
    <col min="14" max="14" width="9.7109375" customWidth="1"/>
    <col min="15" max="15" width="15.140625" bestFit="1" customWidth="1"/>
    <col min="16" max="16" width="9.28515625" bestFit="1" customWidth="1"/>
    <col min="18" max="18" width="22.5703125" bestFit="1" customWidth="1"/>
    <col min="19" max="19" width="12.85546875" bestFit="1" customWidth="1"/>
  </cols>
  <sheetData>
    <row r="1" spans="2:19" ht="15.75" thickBot="1" x14ac:dyDescent="0.3"/>
    <row r="2" spans="2:19" ht="15.75" thickBot="1" x14ac:dyDescent="0.3">
      <c r="B2" s="53" t="s">
        <v>32</v>
      </c>
      <c r="C2" s="54"/>
      <c r="D2" s="54"/>
      <c r="E2" s="54"/>
      <c r="F2" s="54"/>
      <c r="G2" s="55"/>
      <c r="H2" s="11"/>
      <c r="I2" s="64" t="s">
        <v>42</v>
      </c>
      <c r="J2" s="65"/>
      <c r="K2" s="65"/>
      <c r="L2" s="66"/>
      <c r="M2" s="11"/>
      <c r="N2" s="56" t="s">
        <v>33</v>
      </c>
      <c r="O2" s="57"/>
      <c r="P2" s="57"/>
      <c r="Q2" s="57"/>
      <c r="R2" s="57"/>
      <c r="S2" s="58"/>
    </row>
    <row r="3" spans="2:19" x14ac:dyDescent="0.25">
      <c r="B3" s="63">
        <v>1</v>
      </c>
      <c r="C3" s="61" t="s">
        <v>2</v>
      </c>
      <c r="D3" s="61"/>
      <c r="E3" s="14" t="s">
        <v>14</v>
      </c>
      <c r="F3" s="13" t="s">
        <v>13</v>
      </c>
      <c r="G3" s="15" t="s">
        <v>6</v>
      </c>
      <c r="I3" s="39" t="s">
        <v>26</v>
      </c>
      <c r="J3" s="40" t="s">
        <v>35</v>
      </c>
      <c r="K3" s="40" t="s">
        <v>27</v>
      </c>
      <c r="L3" s="41" t="s">
        <v>12</v>
      </c>
      <c r="N3" s="29"/>
      <c r="O3" s="62" t="s">
        <v>2</v>
      </c>
      <c r="P3" s="62"/>
      <c r="Q3" s="26" t="s">
        <v>14</v>
      </c>
      <c r="R3" s="26" t="s">
        <v>13</v>
      </c>
      <c r="S3" s="27" t="s">
        <v>6</v>
      </c>
    </row>
    <row r="4" spans="2:19" x14ac:dyDescent="0.25">
      <c r="B4" s="63"/>
      <c r="C4" t="s">
        <v>4</v>
      </c>
      <c r="D4" s="3">
        <v>0.01</v>
      </c>
      <c r="E4" t="s">
        <v>50</v>
      </c>
      <c r="F4" s="3">
        <f>2*SQRT(3)</f>
        <v>3.4641016151377544</v>
      </c>
      <c r="G4" s="37">
        <f>D4/F4</f>
        <v>2.886751345948129E-3</v>
      </c>
      <c r="H4" s="24"/>
      <c r="I4" s="42">
        <f>'Calculo Error de calibracion'!E5</f>
        <v>1</v>
      </c>
      <c r="J4" s="22">
        <f>'Calculo Error de calibracion'!H5</f>
        <v>1</v>
      </c>
      <c r="K4" s="22">
        <f>IF(J4="","",J4-I4)</f>
        <v>0</v>
      </c>
      <c r="L4" s="16">
        <f>G11</f>
        <v>5.7781759993963495E-3</v>
      </c>
      <c r="M4" s="10"/>
      <c r="N4" s="59">
        <f>B3</f>
        <v>1</v>
      </c>
      <c r="O4" t="s">
        <v>4</v>
      </c>
      <c r="P4">
        <v>0.01</v>
      </c>
      <c r="Q4" t="s">
        <v>50</v>
      </c>
      <c r="R4" s="3">
        <f>2*SQRT(3)</f>
        <v>3.4641016151377544</v>
      </c>
      <c r="S4" s="37">
        <f>P4/R4</f>
        <v>2.886751345948129E-3</v>
      </c>
    </row>
    <row r="5" spans="2:19" x14ac:dyDescent="0.25">
      <c r="B5" s="63"/>
      <c r="C5" t="s">
        <v>3</v>
      </c>
      <c r="D5" s="36">
        <f>Repetibilidad!B19</f>
        <v>7.1054273576010019E-15</v>
      </c>
      <c r="E5" t="s">
        <v>51</v>
      </c>
      <c r="F5" s="25">
        <v>1</v>
      </c>
      <c r="G5" s="37">
        <f>D5/F5</f>
        <v>7.1054273576010019E-15</v>
      </c>
      <c r="H5" s="24"/>
      <c r="I5" s="42">
        <f>'Calculo Error de calibracion'!E6</f>
        <v>15</v>
      </c>
      <c r="J5" s="22">
        <f>'Calculo Error de calibracion'!H6</f>
        <v>15.004999999999999</v>
      </c>
      <c r="K5" s="22">
        <f>IF(J5="","",J5-I5)</f>
        <v>4.9999999999990052E-3</v>
      </c>
      <c r="L5" s="16">
        <f>G22</f>
        <v>5.7965383060351924E-3</v>
      </c>
      <c r="M5" s="12"/>
      <c r="N5" s="60"/>
      <c r="O5" t="s">
        <v>11</v>
      </c>
      <c r="P5" s="12">
        <f>(11.05*10^-6)*1*13</f>
        <v>1.4365000000000002E-4</v>
      </c>
      <c r="Q5" t="s">
        <v>50</v>
      </c>
      <c r="R5" s="3">
        <f>2*SQRT(3)</f>
        <v>3.4641016151377544</v>
      </c>
      <c r="S5" s="37">
        <f>P5/R5</f>
        <v>4.1468183084544877E-5</v>
      </c>
    </row>
    <row r="6" spans="2:19" x14ac:dyDescent="0.25">
      <c r="B6" s="63"/>
      <c r="C6" t="s">
        <v>41</v>
      </c>
      <c r="D6">
        <v>2.0000000000000001E-4</v>
      </c>
      <c r="E6" t="s">
        <v>50</v>
      </c>
      <c r="F6" s="3">
        <f>SQRT(3)</f>
        <v>1.7320508075688772</v>
      </c>
      <c r="G6" s="37">
        <f>D6/F6</f>
        <v>1.1547005383792517E-4</v>
      </c>
      <c r="H6" s="24"/>
      <c r="I6" s="42">
        <f>'Calculo Error de calibracion'!E7</f>
        <v>60</v>
      </c>
      <c r="J6" s="22">
        <f>'Calculo Error de calibracion'!H7</f>
        <v>60.01</v>
      </c>
      <c r="K6" s="22">
        <v>0</v>
      </c>
      <c r="L6" s="16">
        <f>G33</f>
        <v>6.0009194851011515E-3</v>
      </c>
      <c r="M6" s="10"/>
      <c r="N6" s="60"/>
      <c r="O6" t="s">
        <v>8</v>
      </c>
      <c r="P6">
        <v>0.01</v>
      </c>
      <c r="Q6" t="s">
        <v>50</v>
      </c>
      <c r="R6" s="3">
        <f>SQRT(3)</f>
        <v>1.7320508075688772</v>
      </c>
      <c r="S6" s="37">
        <f>P6/R6</f>
        <v>5.773502691896258E-3</v>
      </c>
    </row>
    <row r="7" spans="2:19" ht="15.75" thickBot="1" x14ac:dyDescent="0.3">
      <c r="B7" s="63"/>
      <c r="C7" t="s">
        <v>24</v>
      </c>
      <c r="D7" s="12">
        <f>(11.05*10^-6)*1*4</f>
        <v>4.4200000000000004E-5</v>
      </c>
      <c r="E7" t="s">
        <v>50</v>
      </c>
      <c r="F7" s="3">
        <f>2*SQRT(3)</f>
        <v>3.4641016151377544</v>
      </c>
      <c r="G7" s="37">
        <f>D7/F7</f>
        <v>1.2759440949090732E-5</v>
      </c>
      <c r="H7" s="24"/>
      <c r="I7" s="43">
        <f>'Calculo Error de calibracion'!E8</f>
        <v>75</v>
      </c>
      <c r="J7" s="31">
        <f>'Calculo Error de calibracion'!H8</f>
        <v>75.010000000000005</v>
      </c>
      <c r="K7" s="31">
        <v>0</v>
      </c>
      <c r="L7" s="44">
        <f>G44</f>
        <v>6.1098070073175529E-3</v>
      </c>
      <c r="M7" s="10"/>
      <c r="N7" s="60"/>
      <c r="O7" t="s">
        <v>36</v>
      </c>
      <c r="P7" s="3">
        <f>L4</f>
        <v>5.7781759993963495E-3</v>
      </c>
      <c r="Q7" t="s">
        <v>51</v>
      </c>
      <c r="R7" s="3">
        <v>2</v>
      </c>
      <c r="S7" s="37">
        <f>P7/R7</f>
        <v>2.8890879996981748E-3</v>
      </c>
    </row>
    <row r="8" spans="2:19" ht="15.75" thickBot="1" x14ac:dyDescent="0.3">
      <c r="B8" s="63"/>
      <c r="C8" t="s">
        <v>40</v>
      </c>
      <c r="G8" s="2"/>
      <c r="N8" s="60"/>
      <c r="O8" t="s">
        <v>37</v>
      </c>
      <c r="P8" s="3">
        <f>K4</f>
        <v>0</v>
      </c>
      <c r="S8" s="2"/>
    </row>
    <row r="9" spans="2:19" ht="15.75" thickBot="1" x14ac:dyDescent="0.3">
      <c r="B9" s="1"/>
      <c r="F9" s="7" t="s">
        <v>7</v>
      </c>
      <c r="G9" s="30">
        <f>SQRT(SUMSQ(G4:G7))+ABS(D8)</f>
        <v>2.8890879996981748E-3</v>
      </c>
      <c r="H9" s="10"/>
      <c r="I9" s="10"/>
      <c r="J9" s="10"/>
      <c r="K9" s="10"/>
      <c r="L9" s="10"/>
      <c r="M9" s="10"/>
      <c r="N9" s="60"/>
      <c r="R9" s="7" t="s">
        <v>7</v>
      </c>
      <c r="S9" s="8">
        <f>SQRT(SUMSQ(S4:S7))+ABS(P8)</f>
        <v>7.0721436458032298E-3</v>
      </c>
    </row>
    <row r="10" spans="2:19" ht="15.75" thickBot="1" x14ac:dyDescent="0.3">
      <c r="B10" s="1"/>
      <c r="G10" s="2"/>
      <c r="J10" s="3"/>
      <c r="N10" s="1"/>
      <c r="P10" s="3"/>
      <c r="S10" s="2"/>
    </row>
    <row r="11" spans="2:19" ht="15.75" thickBot="1" x14ac:dyDescent="0.3">
      <c r="B11" s="5"/>
      <c r="C11" s="6"/>
      <c r="D11" s="6"/>
      <c r="E11" s="6"/>
      <c r="F11" s="7" t="s">
        <v>10</v>
      </c>
      <c r="G11" s="9">
        <f>IF(G9="","",2*G9)</f>
        <v>5.7781759993963495E-3</v>
      </c>
      <c r="H11" s="3"/>
      <c r="I11" s="3"/>
      <c r="J11" s="3"/>
      <c r="K11" s="3"/>
      <c r="L11" s="3"/>
      <c r="M11" s="3"/>
      <c r="N11" s="5"/>
      <c r="O11" s="6"/>
      <c r="P11" s="6"/>
      <c r="Q11" s="6"/>
      <c r="R11" s="7" t="s">
        <v>10</v>
      </c>
      <c r="S11" s="28">
        <f>IF(S9="","",2*S9)</f>
        <v>1.414428729160646E-2</v>
      </c>
    </row>
    <row r="12" spans="2:19" ht="15.75" thickBot="1" x14ac:dyDescent="0.3"/>
    <row r="13" spans="2:19" x14ac:dyDescent="0.25">
      <c r="B13" s="53" t="s">
        <v>32</v>
      </c>
      <c r="C13" s="54"/>
      <c r="D13" s="54"/>
      <c r="E13" s="54"/>
      <c r="F13" s="54"/>
      <c r="G13" s="55"/>
      <c r="H13" s="11"/>
      <c r="I13" s="11"/>
      <c r="J13" s="11"/>
      <c r="K13" s="11"/>
      <c r="L13" s="11"/>
      <c r="M13" s="11"/>
      <c r="N13" s="56" t="s">
        <v>33</v>
      </c>
      <c r="O13" s="57"/>
      <c r="P13" s="57"/>
      <c r="Q13" s="57"/>
      <c r="R13" s="57"/>
      <c r="S13" s="58"/>
    </row>
    <row r="14" spans="2:19" x14ac:dyDescent="0.25">
      <c r="B14" s="63">
        <v>15</v>
      </c>
      <c r="C14" s="61" t="s">
        <v>2</v>
      </c>
      <c r="D14" s="61"/>
      <c r="E14" s="14" t="s">
        <v>14</v>
      </c>
      <c r="F14" s="13" t="s">
        <v>13</v>
      </c>
      <c r="G14" s="15" t="s">
        <v>6</v>
      </c>
      <c r="I14" s="38"/>
      <c r="J14" s="38"/>
      <c r="K14" s="38"/>
      <c r="L14" s="38"/>
      <c r="N14" s="29"/>
      <c r="O14" s="62" t="s">
        <v>2</v>
      </c>
      <c r="P14" s="62"/>
      <c r="Q14" s="26" t="s">
        <v>14</v>
      </c>
      <c r="R14" s="26" t="s">
        <v>13</v>
      </c>
      <c r="S14" s="27" t="s">
        <v>6</v>
      </c>
    </row>
    <row r="15" spans="2:19" x14ac:dyDescent="0.25">
      <c r="B15" s="63"/>
      <c r="C15" t="s">
        <v>4</v>
      </c>
      <c r="D15" s="3">
        <v>0.01</v>
      </c>
      <c r="E15" t="s">
        <v>50</v>
      </c>
      <c r="F15" s="3">
        <f>2*SQRT(3)</f>
        <v>3.4641016151377544</v>
      </c>
      <c r="G15" s="37">
        <f>D15/F15</f>
        <v>2.886751345948129E-3</v>
      </c>
      <c r="H15" s="10"/>
      <c r="M15" s="10"/>
      <c r="N15" s="59">
        <f>B14</f>
        <v>15</v>
      </c>
      <c r="O15" t="s">
        <v>4</v>
      </c>
      <c r="P15">
        <v>0.01</v>
      </c>
      <c r="Q15" t="s">
        <v>50</v>
      </c>
      <c r="R15" s="3">
        <f>2*SQRT(3)</f>
        <v>3.4641016151377544</v>
      </c>
      <c r="S15" s="37">
        <f>P15/R15</f>
        <v>2.886751345948129E-3</v>
      </c>
    </row>
    <row r="16" spans="2:19" x14ac:dyDescent="0.25">
      <c r="B16" s="63"/>
      <c r="C16" t="s">
        <v>3</v>
      </c>
      <c r="D16" s="36">
        <f>Repetibilidad!B19</f>
        <v>7.1054273576010019E-15</v>
      </c>
      <c r="E16" t="s">
        <v>51</v>
      </c>
      <c r="F16" s="25">
        <v>1</v>
      </c>
      <c r="G16" s="37">
        <f>D16/F16</f>
        <v>7.1054273576010019E-15</v>
      </c>
      <c r="H16" s="12"/>
      <c r="I16" s="12"/>
      <c r="J16" s="12"/>
      <c r="K16" s="12"/>
      <c r="L16" s="12"/>
      <c r="M16" s="12"/>
      <c r="N16" s="60"/>
      <c r="O16" t="s">
        <v>11</v>
      </c>
      <c r="P16" s="12">
        <f>(11.05*10^-6)*15*13</f>
        <v>2.1547500000000004E-3</v>
      </c>
      <c r="Q16" t="s">
        <v>50</v>
      </c>
      <c r="R16" s="3">
        <f>2*SQRT(3)</f>
        <v>3.4641016151377544</v>
      </c>
      <c r="S16" s="37">
        <f>P16/R16</f>
        <v>6.220227462681732E-4</v>
      </c>
    </row>
    <row r="17" spans="2:19" x14ac:dyDescent="0.25">
      <c r="B17" s="63"/>
      <c r="C17" t="s">
        <v>41</v>
      </c>
      <c r="D17">
        <v>2.9999999999999997E-4</v>
      </c>
      <c r="E17" t="s">
        <v>50</v>
      </c>
      <c r="F17" s="3">
        <f>SQRT(3)</f>
        <v>1.7320508075688772</v>
      </c>
      <c r="G17" s="37">
        <f>D17/F17</f>
        <v>1.7320508075688773E-4</v>
      </c>
      <c r="H17" s="10"/>
      <c r="I17" s="10"/>
      <c r="J17" s="10"/>
      <c r="K17" s="10"/>
      <c r="L17" s="10"/>
      <c r="M17" s="10"/>
      <c r="N17" s="60"/>
      <c r="O17" t="s">
        <v>8</v>
      </c>
      <c r="P17">
        <v>0.01</v>
      </c>
      <c r="Q17" t="s">
        <v>50</v>
      </c>
      <c r="R17" s="3">
        <f>SQRT(3)</f>
        <v>1.7320508075688772</v>
      </c>
      <c r="S17" s="37">
        <f>P17/R17</f>
        <v>5.773502691896258E-3</v>
      </c>
    </row>
    <row r="18" spans="2:19" x14ac:dyDescent="0.25">
      <c r="B18" s="63"/>
      <c r="C18" t="s">
        <v>24</v>
      </c>
      <c r="D18" s="12">
        <f>(11.05*10^-6)*B14*4</f>
        <v>6.6300000000000007E-4</v>
      </c>
      <c r="E18" t="s">
        <v>50</v>
      </c>
      <c r="F18" s="3">
        <f>2*SQRT(3)</f>
        <v>3.4641016151377544</v>
      </c>
      <c r="G18" s="37">
        <f>D18/F18</f>
        <v>1.9139161423636098E-4</v>
      </c>
      <c r="H18" s="10"/>
      <c r="I18" s="10"/>
      <c r="J18" s="10"/>
      <c r="K18" s="10"/>
      <c r="L18" s="10"/>
      <c r="M18" s="10"/>
      <c r="N18" s="60"/>
      <c r="O18" t="s">
        <v>36</v>
      </c>
      <c r="P18" s="3">
        <f>L5</f>
        <v>5.7965383060351924E-3</v>
      </c>
      <c r="Q18" t="s">
        <v>51</v>
      </c>
      <c r="R18" s="3">
        <v>2</v>
      </c>
      <c r="S18" s="37">
        <f>P18/R18</f>
        <v>2.8982691530175962E-3</v>
      </c>
    </row>
    <row r="19" spans="2:19" ht="15.75" thickBot="1" x14ac:dyDescent="0.3">
      <c r="B19" s="63"/>
      <c r="C19" t="s">
        <v>40</v>
      </c>
      <c r="G19" s="2"/>
      <c r="N19" s="60"/>
      <c r="O19" t="s">
        <v>37</v>
      </c>
      <c r="P19" s="3">
        <f>K5</f>
        <v>4.9999999999990052E-3</v>
      </c>
      <c r="S19" s="2"/>
    </row>
    <row r="20" spans="2:19" ht="15.75" thickBot="1" x14ac:dyDescent="0.3">
      <c r="B20" s="1"/>
      <c r="F20" s="7" t="s">
        <v>7</v>
      </c>
      <c r="G20" s="30">
        <f>SQRT(SUMSQ(G15:G18))+ABS(D19)</f>
        <v>2.8982691530175962E-3</v>
      </c>
      <c r="H20" s="10"/>
      <c r="I20" s="10"/>
      <c r="J20" s="10"/>
      <c r="K20" s="10"/>
      <c r="L20" s="10"/>
      <c r="M20" s="10"/>
      <c r="N20" s="60"/>
      <c r="R20" s="7" t="s">
        <v>7</v>
      </c>
      <c r="S20" s="8">
        <f>SQRT(SUMSQ(S15:S18))+ABS(P19)</f>
        <v>1.2103065749861877E-2</v>
      </c>
    </row>
    <row r="21" spans="2:19" ht="15.75" thickBot="1" x14ac:dyDescent="0.3">
      <c r="B21" s="1"/>
      <c r="G21" s="2"/>
      <c r="N21" s="1"/>
      <c r="P21" s="3"/>
      <c r="S21" s="2"/>
    </row>
    <row r="22" spans="2:19" ht="15.75" thickBot="1" x14ac:dyDescent="0.3">
      <c r="B22" s="5"/>
      <c r="C22" s="6"/>
      <c r="D22" s="6"/>
      <c r="E22" s="6"/>
      <c r="F22" s="7" t="s">
        <v>10</v>
      </c>
      <c r="G22" s="9">
        <f>IF(G20="","",2*G20)</f>
        <v>5.7965383060351924E-3</v>
      </c>
      <c r="H22" s="3"/>
      <c r="I22" s="3"/>
      <c r="J22" s="3"/>
      <c r="K22" s="3"/>
      <c r="L22" s="3"/>
      <c r="M22" s="3"/>
      <c r="N22" s="5"/>
      <c r="O22" s="6"/>
      <c r="P22" s="6"/>
      <c r="Q22" s="6"/>
      <c r="R22" s="7" t="s">
        <v>10</v>
      </c>
      <c r="S22" s="28">
        <f>IF(S20="","",2*S20)</f>
        <v>2.4206131499723754E-2</v>
      </c>
    </row>
    <row r="23" spans="2:19" ht="15.75" thickBot="1" x14ac:dyDescent="0.3"/>
    <row r="24" spans="2:19" x14ac:dyDescent="0.25">
      <c r="B24" s="53" t="s">
        <v>32</v>
      </c>
      <c r="C24" s="54"/>
      <c r="D24" s="54"/>
      <c r="E24" s="54"/>
      <c r="F24" s="54"/>
      <c r="G24" s="55"/>
      <c r="H24" s="11"/>
      <c r="I24" s="11"/>
      <c r="J24" s="11"/>
      <c r="K24" s="11"/>
      <c r="L24" s="11"/>
      <c r="M24" s="11"/>
      <c r="N24" s="56" t="s">
        <v>33</v>
      </c>
      <c r="O24" s="57"/>
      <c r="P24" s="57"/>
      <c r="Q24" s="57"/>
      <c r="R24" s="57"/>
      <c r="S24" s="58"/>
    </row>
    <row r="25" spans="2:19" x14ac:dyDescent="0.25">
      <c r="B25" s="51">
        <v>60</v>
      </c>
      <c r="C25" s="61" t="s">
        <v>2</v>
      </c>
      <c r="D25" s="61"/>
      <c r="E25" s="14" t="s">
        <v>14</v>
      </c>
      <c r="F25" s="13" t="s">
        <v>13</v>
      </c>
      <c r="G25" s="15" t="s">
        <v>6</v>
      </c>
      <c r="I25" s="38"/>
      <c r="J25" s="38"/>
      <c r="K25" s="38"/>
      <c r="L25" s="38"/>
      <c r="N25" s="29"/>
      <c r="O25" s="62" t="s">
        <v>2</v>
      </c>
      <c r="P25" s="62"/>
      <c r="Q25" s="26" t="s">
        <v>14</v>
      </c>
      <c r="R25" s="26" t="s">
        <v>13</v>
      </c>
      <c r="S25" s="27" t="s">
        <v>6</v>
      </c>
    </row>
    <row r="26" spans="2:19" x14ac:dyDescent="0.25">
      <c r="B26" s="52"/>
      <c r="C26" t="s">
        <v>4</v>
      </c>
      <c r="D26" s="3">
        <v>0.01</v>
      </c>
      <c r="E26" t="s">
        <v>50</v>
      </c>
      <c r="F26" s="3">
        <f>2*SQRT(3)</f>
        <v>3.4641016151377544</v>
      </c>
      <c r="G26" s="37">
        <f>D26/F26</f>
        <v>2.886751345948129E-3</v>
      </c>
      <c r="H26" s="10"/>
      <c r="M26" s="10"/>
      <c r="N26" s="59">
        <f>B25</f>
        <v>60</v>
      </c>
      <c r="O26" t="s">
        <v>4</v>
      </c>
      <c r="P26">
        <v>0.01</v>
      </c>
      <c r="Q26" t="s">
        <v>50</v>
      </c>
      <c r="R26" s="3">
        <f>2*SQRT(3)</f>
        <v>3.4641016151377544</v>
      </c>
      <c r="S26" s="37">
        <f>P26/R26</f>
        <v>2.886751345948129E-3</v>
      </c>
    </row>
    <row r="27" spans="2:19" x14ac:dyDescent="0.25">
      <c r="B27" s="52"/>
      <c r="C27" t="s">
        <v>3</v>
      </c>
      <c r="D27" s="36">
        <f>Repetibilidad!B19</f>
        <v>7.1054273576010019E-15</v>
      </c>
      <c r="E27" t="s">
        <v>51</v>
      </c>
      <c r="F27" s="25">
        <v>1</v>
      </c>
      <c r="G27" s="37">
        <f>D27/F27</f>
        <v>7.1054273576010019E-15</v>
      </c>
      <c r="H27" s="12"/>
      <c r="I27" s="12"/>
      <c r="J27" s="12"/>
      <c r="K27" s="12"/>
      <c r="L27" s="12"/>
      <c r="M27" s="12"/>
      <c r="N27" s="60"/>
      <c r="O27" t="s">
        <v>11</v>
      </c>
      <c r="P27" s="12">
        <f>(11.05*10^-6)*60*13</f>
        <v>8.6190000000000017E-3</v>
      </c>
      <c r="Q27" t="s">
        <v>50</v>
      </c>
      <c r="R27" s="3">
        <f>2*SQRT(3)</f>
        <v>3.4641016151377544</v>
      </c>
      <c r="S27" s="37">
        <f>P27/R27</f>
        <v>2.4880909850726928E-3</v>
      </c>
    </row>
    <row r="28" spans="2:19" x14ac:dyDescent="0.25">
      <c r="B28" s="52"/>
      <c r="C28" t="s">
        <v>41</v>
      </c>
      <c r="D28">
        <v>5.0000000000000001E-4</v>
      </c>
      <c r="E28" t="s">
        <v>50</v>
      </c>
      <c r="F28" s="3">
        <f>SQRT(3)</f>
        <v>1.7320508075688772</v>
      </c>
      <c r="G28" s="37">
        <f>D28/F28</f>
        <v>2.886751345948129E-4</v>
      </c>
      <c r="H28" s="10"/>
      <c r="I28" s="10"/>
      <c r="J28" s="10"/>
      <c r="K28" s="10"/>
      <c r="L28" s="10"/>
      <c r="M28" s="10"/>
      <c r="N28" s="60"/>
      <c r="O28" t="s">
        <v>8</v>
      </c>
      <c r="P28">
        <v>0.01</v>
      </c>
      <c r="Q28" t="s">
        <v>50</v>
      </c>
      <c r="R28" s="3">
        <f>SQRT(3)</f>
        <v>1.7320508075688772</v>
      </c>
      <c r="S28" s="37">
        <f>P28/R28</f>
        <v>5.773502691896258E-3</v>
      </c>
    </row>
    <row r="29" spans="2:19" x14ac:dyDescent="0.25">
      <c r="B29" s="52"/>
      <c r="C29" t="s">
        <v>24</v>
      </c>
      <c r="D29" s="12">
        <f>(11.05*10^-6)*B25*4</f>
        <v>2.6520000000000003E-3</v>
      </c>
      <c r="E29" t="s">
        <v>50</v>
      </c>
      <c r="F29" s="3">
        <f>2*SQRT(3)</f>
        <v>3.4641016151377544</v>
      </c>
      <c r="G29" s="37">
        <f>D29/F29</f>
        <v>7.6556645694544391E-4</v>
      </c>
      <c r="H29" s="10"/>
      <c r="I29" s="10"/>
      <c r="J29" s="10"/>
      <c r="K29" s="10"/>
      <c r="L29" s="10"/>
      <c r="M29" s="10"/>
      <c r="N29" s="60"/>
      <c r="O29" t="s">
        <v>36</v>
      </c>
      <c r="P29" s="3">
        <f>L6</f>
        <v>6.0009194851011515E-3</v>
      </c>
      <c r="Q29" t="s">
        <v>51</v>
      </c>
      <c r="R29" s="3">
        <v>2</v>
      </c>
      <c r="S29" s="37">
        <f>P29/R29</f>
        <v>3.0004597425505757E-3</v>
      </c>
    </row>
    <row r="30" spans="2:19" ht="15.75" thickBot="1" x14ac:dyDescent="0.3">
      <c r="B30" s="52"/>
      <c r="C30" t="s">
        <v>40</v>
      </c>
      <c r="G30" s="2"/>
      <c r="N30" s="60"/>
      <c r="O30" t="s">
        <v>37</v>
      </c>
      <c r="P30" s="3">
        <f>K7</f>
        <v>0</v>
      </c>
      <c r="S30" s="2"/>
    </row>
    <row r="31" spans="2:19" ht="15.75" thickBot="1" x14ac:dyDescent="0.3">
      <c r="B31" s="1"/>
      <c r="F31" s="7" t="s">
        <v>7</v>
      </c>
      <c r="G31" s="30">
        <f>SQRT(SUMSQ(G26:G29))+ABS(D30)</f>
        <v>3.0004597425505757E-3</v>
      </c>
      <c r="H31" s="10"/>
      <c r="I31" s="10"/>
      <c r="J31" s="10"/>
      <c r="K31" s="10"/>
      <c r="L31" s="10"/>
      <c r="M31" s="10"/>
      <c r="N31" s="60"/>
      <c r="R31" s="7" t="s">
        <v>7</v>
      </c>
      <c r="S31" s="8">
        <f>SQRT(SUMSQ(S26:S29))+ABS(P30)</f>
        <v>7.5405584729072517E-3</v>
      </c>
    </row>
    <row r="32" spans="2:19" ht="15.75" thickBot="1" x14ac:dyDescent="0.3">
      <c r="B32" s="1"/>
      <c r="G32" s="2"/>
      <c r="N32" s="1"/>
      <c r="P32" s="3"/>
      <c r="S32" s="2"/>
    </row>
    <row r="33" spans="2:19" ht="15.75" thickBot="1" x14ac:dyDescent="0.3">
      <c r="B33" s="5"/>
      <c r="C33" s="6"/>
      <c r="D33" s="6"/>
      <c r="E33" s="6"/>
      <c r="F33" s="7" t="s">
        <v>10</v>
      </c>
      <c r="G33" s="9">
        <f>IF(G31="","",2*G31)</f>
        <v>6.0009194851011515E-3</v>
      </c>
      <c r="H33" s="3"/>
      <c r="I33" s="3"/>
      <c r="J33" s="3"/>
      <c r="K33" s="3"/>
      <c r="L33" s="3"/>
      <c r="M33" s="3"/>
      <c r="N33" s="5"/>
      <c r="O33" s="6"/>
      <c r="P33" s="6"/>
      <c r="Q33" s="6"/>
      <c r="R33" s="7" t="s">
        <v>10</v>
      </c>
      <c r="S33" s="28">
        <f>IF(S31="","",2*S31)</f>
        <v>1.5081116945814503E-2</v>
      </c>
    </row>
    <row r="34" spans="2:19" ht="15.75" thickBot="1" x14ac:dyDescent="0.3"/>
    <row r="35" spans="2:19" x14ac:dyDescent="0.25">
      <c r="B35" s="53" t="s">
        <v>32</v>
      </c>
      <c r="C35" s="54"/>
      <c r="D35" s="54"/>
      <c r="E35" s="54"/>
      <c r="F35" s="54"/>
      <c r="G35" s="55"/>
      <c r="H35" s="11"/>
      <c r="I35" s="11"/>
      <c r="J35" s="11"/>
      <c r="K35" s="11"/>
      <c r="L35" s="11"/>
      <c r="M35" s="11"/>
      <c r="N35" s="56" t="s">
        <v>33</v>
      </c>
      <c r="O35" s="57"/>
      <c r="P35" s="57"/>
      <c r="Q35" s="57"/>
      <c r="R35" s="57"/>
      <c r="S35" s="58"/>
    </row>
    <row r="36" spans="2:19" x14ac:dyDescent="0.25">
      <c r="B36" s="51">
        <v>75</v>
      </c>
      <c r="C36" s="61" t="s">
        <v>2</v>
      </c>
      <c r="D36" s="61"/>
      <c r="E36" s="14" t="s">
        <v>14</v>
      </c>
      <c r="F36" s="13" t="s">
        <v>13</v>
      </c>
      <c r="G36" s="15" t="s">
        <v>6</v>
      </c>
      <c r="I36" s="38"/>
      <c r="J36" s="38"/>
      <c r="K36" s="38"/>
      <c r="L36" s="38"/>
      <c r="N36" s="29"/>
      <c r="O36" s="62" t="s">
        <v>2</v>
      </c>
      <c r="P36" s="62"/>
      <c r="Q36" s="26" t="s">
        <v>14</v>
      </c>
      <c r="R36" s="26" t="s">
        <v>13</v>
      </c>
      <c r="S36" s="27" t="s">
        <v>6</v>
      </c>
    </row>
    <row r="37" spans="2:19" x14ac:dyDescent="0.25">
      <c r="B37" s="52"/>
      <c r="C37" t="s">
        <v>4</v>
      </c>
      <c r="D37" s="3">
        <v>0.01</v>
      </c>
      <c r="E37" t="s">
        <v>50</v>
      </c>
      <c r="F37" s="3">
        <f>2*SQRT(3)</f>
        <v>3.4641016151377544</v>
      </c>
      <c r="G37" s="37">
        <f>D37/F37</f>
        <v>2.886751345948129E-3</v>
      </c>
      <c r="H37" s="10"/>
      <c r="M37" s="10"/>
      <c r="N37" s="59">
        <f>B36</f>
        <v>75</v>
      </c>
      <c r="O37" t="s">
        <v>4</v>
      </c>
      <c r="P37">
        <v>0.01</v>
      </c>
      <c r="Q37" t="s">
        <v>50</v>
      </c>
      <c r="R37" s="3">
        <f>2*SQRT(3)</f>
        <v>3.4641016151377544</v>
      </c>
      <c r="S37" s="37">
        <f>P37/R37</f>
        <v>2.886751345948129E-3</v>
      </c>
    </row>
    <row r="38" spans="2:19" x14ac:dyDescent="0.25">
      <c r="B38" s="52"/>
      <c r="C38" t="s">
        <v>3</v>
      </c>
      <c r="D38" s="36">
        <f>Repetibilidad!B19</f>
        <v>7.1054273576010019E-15</v>
      </c>
      <c r="E38" t="s">
        <v>51</v>
      </c>
      <c r="F38" s="25">
        <v>1</v>
      </c>
      <c r="G38" s="37">
        <f>D38/F38</f>
        <v>7.1054273576010019E-15</v>
      </c>
      <c r="H38" s="12"/>
      <c r="I38" s="12"/>
      <c r="J38" s="12"/>
      <c r="K38" s="12"/>
      <c r="L38" s="12"/>
      <c r="M38" s="12"/>
      <c r="N38" s="60"/>
      <c r="O38" t="s">
        <v>11</v>
      </c>
      <c r="P38" s="12">
        <f>(11.05*10^-6)*75*13</f>
        <v>1.077375E-2</v>
      </c>
      <c r="Q38" t="s">
        <v>50</v>
      </c>
      <c r="R38" s="3">
        <f>2*SQRT(3)</f>
        <v>3.4641016151377544</v>
      </c>
      <c r="S38" s="37">
        <f>P38/R38</f>
        <v>3.1101137313408658E-3</v>
      </c>
    </row>
    <row r="39" spans="2:19" x14ac:dyDescent="0.25">
      <c r="B39" s="52"/>
      <c r="C39" t="s">
        <v>41</v>
      </c>
      <c r="D39">
        <v>5.0000000000000001E-4</v>
      </c>
      <c r="E39" t="s">
        <v>50</v>
      </c>
      <c r="F39" s="3">
        <f>SQRT(3)</f>
        <v>1.7320508075688772</v>
      </c>
      <c r="G39" s="37">
        <f>D39/F39</f>
        <v>2.886751345948129E-4</v>
      </c>
      <c r="H39" s="10"/>
      <c r="I39" s="10"/>
      <c r="J39" s="10"/>
      <c r="K39" s="10"/>
      <c r="L39" s="10"/>
      <c r="M39" s="10"/>
      <c r="N39" s="60"/>
      <c r="O39" t="s">
        <v>8</v>
      </c>
      <c r="P39">
        <v>0.01</v>
      </c>
      <c r="Q39" t="s">
        <v>50</v>
      </c>
      <c r="R39" s="3">
        <f>SQRT(3)</f>
        <v>1.7320508075688772</v>
      </c>
      <c r="S39" s="37">
        <f>P39/R39</f>
        <v>5.773502691896258E-3</v>
      </c>
    </row>
    <row r="40" spans="2:19" x14ac:dyDescent="0.25">
      <c r="B40" s="52"/>
      <c r="C40" t="s">
        <v>24</v>
      </c>
      <c r="D40" s="12">
        <f>(11.05*10^-6)*B36*4</f>
        <v>3.3150000000000002E-3</v>
      </c>
      <c r="E40" t="s">
        <v>50</v>
      </c>
      <c r="F40" s="3">
        <f>2*SQRT(3)</f>
        <v>3.4641016151377544</v>
      </c>
      <c r="G40" s="37">
        <f>D40/F40</f>
        <v>9.5695807118180486E-4</v>
      </c>
      <c r="H40" s="10"/>
      <c r="I40" s="10"/>
      <c r="J40" s="10"/>
      <c r="K40" s="10"/>
      <c r="L40" s="10"/>
      <c r="M40" s="10"/>
      <c r="N40" s="60"/>
      <c r="O40" t="s">
        <v>36</v>
      </c>
      <c r="P40" s="3">
        <f>L7</f>
        <v>6.1098070073175529E-3</v>
      </c>
      <c r="Q40" t="s">
        <v>51</v>
      </c>
      <c r="R40" s="3">
        <v>2</v>
      </c>
      <c r="S40" s="37">
        <f>P40/R40</f>
        <v>3.0549035036587764E-3</v>
      </c>
    </row>
    <row r="41" spans="2:19" ht="15.75" thickBot="1" x14ac:dyDescent="0.3">
      <c r="B41" s="52"/>
      <c r="C41" t="s">
        <v>40</v>
      </c>
      <c r="G41" s="2"/>
      <c r="N41" s="60"/>
      <c r="O41" t="s">
        <v>37</v>
      </c>
      <c r="P41" s="3">
        <f>K7</f>
        <v>0</v>
      </c>
      <c r="S41" s="2"/>
    </row>
    <row r="42" spans="2:19" ht="15.75" thickBot="1" x14ac:dyDescent="0.3">
      <c r="B42" s="1"/>
      <c r="F42" s="7" t="s">
        <v>7</v>
      </c>
      <c r="G42" s="30">
        <f>SQRT(SUMSQ(G37:G40))+ABS(D41)</f>
        <v>3.0549035036587764E-3</v>
      </c>
      <c r="H42" s="10"/>
      <c r="I42" s="10"/>
      <c r="J42" s="10"/>
      <c r="K42" s="10"/>
      <c r="L42" s="10"/>
      <c r="M42" s="10"/>
      <c r="N42" s="60"/>
      <c r="R42" s="7" t="s">
        <v>7</v>
      </c>
      <c r="S42" s="8">
        <f>SQRT(SUMSQ(S37:S40))+ABS(P41)</f>
        <v>7.7892175155922011E-3</v>
      </c>
    </row>
    <row r="43" spans="2:19" ht="15.75" thickBot="1" x14ac:dyDescent="0.3">
      <c r="B43" s="1"/>
      <c r="G43" s="2"/>
      <c r="N43" s="1"/>
      <c r="P43" s="3"/>
      <c r="S43" s="2"/>
    </row>
    <row r="44" spans="2:19" ht="15.75" thickBot="1" x14ac:dyDescent="0.3">
      <c r="B44" s="5"/>
      <c r="C44" s="6"/>
      <c r="D44" s="6"/>
      <c r="E44" s="6"/>
      <c r="F44" s="7" t="s">
        <v>10</v>
      </c>
      <c r="G44" s="9">
        <f>IF(G42="","",2*G42)</f>
        <v>6.1098070073175529E-3</v>
      </c>
      <c r="H44" s="3"/>
      <c r="I44" s="3"/>
      <c r="J44" s="3"/>
      <c r="K44" s="3"/>
      <c r="L44" s="3"/>
      <c r="M44" s="3"/>
      <c r="N44" s="5"/>
      <c r="O44" s="6"/>
      <c r="P44" s="6"/>
      <c r="Q44" s="6"/>
      <c r="R44" s="7" t="s">
        <v>10</v>
      </c>
      <c r="S44" s="28">
        <f>IF(S42="","",2*S42)</f>
        <v>1.5578435031184402E-2</v>
      </c>
    </row>
    <row r="45" spans="2:19" ht="15.75" thickBot="1" x14ac:dyDescent="0.3"/>
    <row r="46" spans="2:19" x14ac:dyDescent="0.25">
      <c r="B46" s="53" t="s">
        <v>32</v>
      </c>
      <c r="C46" s="54"/>
      <c r="D46" s="54"/>
      <c r="E46" s="54"/>
      <c r="F46" s="54"/>
      <c r="G46" s="55"/>
      <c r="H46" s="11"/>
      <c r="I46" s="11"/>
      <c r="J46" s="11"/>
      <c r="K46" s="11"/>
      <c r="L46" s="11"/>
      <c r="M46" s="11"/>
      <c r="N46" s="56" t="s">
        <v>33</v>
      </c>
      <c r="O46" s="57"/>
      <c r="P46" s="57"/>
      <c r="Q46" s="57"/>
      <c r="R46" s="57"/>
      <c r="S46" s="58"/>
    </row>
    <row r="47" spans="2:19" x14ac:dyDescent="0.25">
      <c r="B47" s="51"/>
      <c r="C47" s="61" t="s">
        <v>2</v>
      </c>
      <c r="D47" s="61"/>
      <c r="E47" s="14" t="s">
        <v>14</v>
      </c>
      <c r="F47" s="13" t="s">
        <v>13</v>
      </c>
      <c r="G47" s="15" t="s">
        <v>6</v>
      </c>
      <c r="I47" s="38"/>
      <c r="J47" s="38"/>
      <c r="K47" s="38"/>
      <c r="L47" s="38"/>
      <c r="N47" s="29"/>
      <c r="O47" s="62" t="s">
        <v>2</v>
      </c>
      <c r="P47" s="62"/>
      <c r="Q47" s="26" t="s">
        <v>14</v>
      </c>
      <c r="R47" s="26" t="s">
        <v>13</v>
      </c>
      <c r="S47" s="27" t="s">
        <v>6</v>
      </c>
    </row>
    <row r="48" spans="2:19" x14ac:dyDescent="0.25">
      <c r="B48" s="52"/>
      <c r="C48" t="s">
        <v>4</v>
      </c>
      <c r="D48" s="3"/>
      <c r="F48" s="3"/>
      <c r="G48" s="4"/>
      <c r="H48" s="10"/>
      <c r="I48" s="24"/>
      <c r="J48" s="22"/>
      <c r="K48" s="3"/>
      <c r="L48" s="3"/>
      <c r="M48" s="10"/>
      <c r="N48" s="59">
        <f>B47</f>
        <v>0</v>
      </c>
      <c r="O48" t="s">
        <v>4</v>
      </c>
      <c r="R48" s="3"/>
      <c r="S48" s="4"/>
    </row>
    <row r="49" spans="2:19" x14ac:dyDescent="0.25">
      <c r="B49" s="52"/>
      <c r="C49" t="s">
        <v>3</v>
      </c>
      <c r="D49" s="3"/>
      <c r="F49" s="25"/>
      <c r="G49" s="4"/>
      <c r="H49" s="12"/>
      <c r="I49" s="12"/>
      <c r="J49" s="12"/>
      <c r="K49" s="12"/>
      <c r="L49" s="12"/>
      <c r="M49" s="12"/>
      <c r="N49" s="60"/>
      <c r="O49" t="s">
        <v>11</v>
      </c>
      <c r="R49" s="3"/>
      <c r="S49" s="4"/>
    </row>
    <row r="50" spans="2:19" x14ac:dyDescent="0.25">
      <c r="B50" s="52"/>
      <c r="C50" t="s">
        <v>34</v>
      </c>
      <c r="D50" s="10"/>
      <c r="F50" s="3"/>
      <c r="G50" s="4"/>
      <c r="H50" s="10"/>
      <c r="I50" s="10"/>
      <c r="J50" s="10"/>
      <c r="K50" s="10"/>
      <c r="L50" s="10"/>
      <c r="M50" s="10"/>
      <c r="N50" s="60"/>
      <c r="O50" t="s">
        <v>8</v>
      </c>
      <c r="R50" s="3"/>
      <c r="S50" s="4"/>
    </row>
    <row r="51" spans="2:19" x14ac:dyDescent="0.25">
      <c r="B51" s="52"/>
      <c r="C51" t="s">
        <v>24</v>
      </c>
      <c r="D51" s="10"/>
      <c r="F51" s="3"/>
      <c r="G51" s="4"/>
      <c r="H51" s="10"/>
      <c r="I51" s="10"/>
      <c r="J51" s="10"/>
      <c r="K51" s="10"/>
      <c r="L51" s="10"/>
      <c r="M51" s="10"/>
      <c r="N51" s="60"/>
      <c r="O51" t="s">
        <v>36</v>
      </c>
      <c r="P51" s="3"/>
      <c r="R51" s="3"/>
      <c r="S51" s="4"/>
    </row>
    <row r="52" spans="2:19" ht="15.75" thickBot="1" x14ac:dyDescent="0.3">
      <c r="B52" s="52"/>
      <c r="C52" t="s">
        <v>5</v>
      </c>
      <c r="G52" s="2"/>
      <c r="N52" s="60"/>
      <c r="O52" t="s">
        <v>37</v>
      </c>
      <c r="P52" s="3"/>
      <c r="S52" s="2"/>
    </row>
    <row r="53" spans="2:19" ht="15.75" thickBot="1" x14ac:dyDescent="0.3">
      <c r="B53" s="1"/>
      <c r="F53" s="7" t="s">
        <v>7</v>
      </c>
      <c r="G53" s="8" t="str">
        <f>IF(G51="","",SQRT(SUM(G48:G51))+ABS(D52))</f>
        <v/>
      </c>
      <c r="H53" s="10"/>
      <c r="I53" s="10"/>
      <c r="J53" s="10"/>
      <c r="K53" s="10"/>
      <c r="L53" s="10"/>
      <c r="M53" s="10"/>
      <c r="N53" s="60"/>
      <c r="R53" s="7" t="s">
        <v>7</v>
      </c>
      <c r="S53" s="8" t="str">
        <f>IF(S51="","",SQRT(SUM(S48:S51))+ABS(P52))</f>
        <v/>
      </c>
    </row>
    <row r="54" spans="2:19" ht="15.75" thickBot="1" x14ac:dyDescent="0.3">
      <c r="B54" s="1"/>
      <c r="G54" s="2"/>
      <c r="N54" s="1"/>
      <c r="P54" s="3"/>
      <c r="S54" s="2"/>
    </row>
    <row r="55" spans="2:19" ht="15.75" thickBot="1" x14ac:dyDescent="0.3">
      <c r="B55" s="5"/>
      <c r="C55" s="6"/>
      <c r="D55" s="6"/>
      <c r="E55" s="6"/>
      <c r="F55" s="7" t="s">
        <v>10</v>
      </c>
      <c r="G55" s="9" t="str">
        <f>IF(G53="","",2*G53)</f>
        <v/>
      </c>
      <c r="H55" s="3"/>
      <c r="I55" s="3"/>
      <c r="J55" s="3"/>
      <c r="K55" s="3"/>
      <c r="L55" s="3"/>
      <c r="M55" s="3"/>
      <c r="N55" s="5"/>
      <c r="O55" s="6"/>
      <c r="P55" s="6"/>
      <c r="Q55" s="6"/>
      <c r="R55" s="7" t="s">
        <v>10</v>
      </c>
      <c r="S55" s="28" t="str">
        <f>IF(S53="","",2*S53)</f>
        <v/>
      </c>
    </row>
  </sheetData>
  <mergeCells count="31">
    <mergeCell ref="I2:L2"/>
    <mergeCell ref="B3:B8"/>
    <mergeCell ref="B2:G2"/>
    <mergeCell ref="N2:S2"/>
    <mergeCell ref="B13:G13"/>
    <mergeCell ref="N13:S13"/>
    <mergeCell ref="N4:N9"/>
    <mergeCell ref="C3:D3"/>
    <mergeCell ref="O3:P3"/>
    <mergeCell ref="B14:B19"/>
    <mergeCell ref="B24:G24"/>
    <mergeCell ref="N24:S24"/>
    <mergeCell ref="B25:B30"/>
    <mergeCell ref="B35:G35"/>
    <mergeCell ref="N35:S35"/>
    <mergeCell ref="N26:N31"/>
    <mergeCell ref="N15:N20"/>
    <mergeCell ref="C14:D14"/>
    <mergeCell ref="C25:D25"/>
    <mergeCell ref="O25:P25"/>
    <mergeCell ref="O14:P14"/>
    <mergeCell ref="B36:B41"/>
    <mergeCell ref="B46:G46"/>
    <mergeCell ref="N46:S46"/>
    <mergeCell ref="B47:B52"/>
    <mergeCell ref="N37:N42"/>
    <mergeCell ref="N48:N53"/>
    <mergeCell ref="C36:D36"/>
    <mergeCell ref="C47:D47"/>
    <mergeCell ref="O47:P47"/>
    <mergeCell ref="O36:P3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horizontalDpi="4294967294" verticalDpi="1200" r:id="rId1"/>
  <headerFooter>
    <oddHeader>&amp;L&amp;G</oddHeader>
  </headerFooter>
  <colBreaks count="1" manualBreakCount="1">
    <brk id="13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28"/>
  <sheetViews>
    <sheetView zoomScaleNormal="100" workbookViewId="0">
      <selection activeCell="F35" sqref="F35"/>
    </sheetView>
  </sheetViews>
  <sheetFormatPr baseColWidth="10" defaultRowHeight="15" x14ac:dyDescent="0.25"/>
  <cols>
    <col min="2" max="2" width="8.140625" customWidth="1"/>
    <col min="3" max="3" width="9" bestFit="1" customWidth="1"/>
    <col min="4" max="4" width="17.7109375" bestFit="1" customWidth="1"/>
    <col min="5" max="5" width="11.42578125" bestFit="1" customWidth="1"/>
    <col min="6" max="6" width="21.140625" bestFit="1" customWidth="1"/>
    <col min="7" max="7" width="22" bestFit="1" customWidth="1"/>
    <col min="8" max="8" width="26.7109375" bestFit="1" customWidth="1"/>
    <col min="9" max="9" width="26.28515625" bestFit="1" customWidth="1"/>
    <col min="10" max="13" width="14.85546875" customWidth="1"/>
  </cols>
  <sheetData>
    <row r="2" spans="1:13" ht="15.75" thickBot="1" x14ac:dyDescent="0.3"/>
    <row r="3" spans="1:13" ht="15.75" thickBot="1" x14ac:dyDescent="0.3">
      <c r="C3" s="67" t="s">
        <v>45</v>
      </c>
      <c r="D3" s="68"/>
      <c r="E3" s="68"/>
      <c r="F3" s="68"/>
      <c r="G3" s="68"/>
      <c r="H3" s="69"/>
      <c r="I3" s="67" t="s">
        <v>43</v>
      </c>
      <c r="J3" s="68"/>
      <c r="K3" s="68"/>
      <c r="L3" s="68"/>
      <c r="M3" s="69"/>
    </row>
    <row r="4" spans="1:13" x14ac:dyDescent="0.25">
      <c r="B4" s="61" t="s">
        <v>16</v>
      </c>
      <c r="C4" s="61"/>
      <c r="D4" s="13" t="s">
        <v>25</v>
      </c>
      <c r="E4" s="13" t="s">
        <v>17</v>
      </c>
      <c r="F4" s="13" t="s">
        <v>18</v>
      </c>
      <c r="G4" s="13" t="s">
        <v>19</v>
      </c>
      <c r="H4" s="13" t="s">
        <v>44</v>
      </c>
      <c r="I4" s="13" t="s">
        <v>20</v>
      </c>
      <c r="J4" s="13" t="s">
        <v>22</v>
      </c>
      <c r="K4" s="13" t="s">
        <v>21</v>
      </c>
      <c r="L4" s="13" t="s">
        <v>39</v>
      </c>
      <c r="M4" s="13" t="s">
        <v>23</v>
      </c>
    </row>
    <row r="5" spans="1:13" x14ac:dyDescent="0.25">
      <c r="A5" t="s">
        <v>46</v>
      </c>
      <c r="B5" s="45" t="s">
        <v>54</v>
      </c>
      <c r="C5" s="45" t="s">
        <v>47</v>
      </c>
      <c r="D5" s="45">
        <v>15.1</v>
      </c>
      <c r="E5">
        <v>0.24</v>
      </c>
      <c r="F5">
        <f>E5/3</f>
        <v>0.08</v>
      </c>
      <c r="G5">
        <v>0.04</v>
      </c>
      <c r="H5" t="s">
        <v>52</v>
      </c>
      <c r="I5">
        <f>E5-F5</f>
        <v>0.15999999999999998</v>
      </c>
      <c r="J5">
        <f>D5-I5</f>
        <v>14.94</v>
      </c>
      <c r="K5">
        <f>D5+I5</f>
        <v>15.26</v>
      </c>
      <c r="L5">
        <v>14.14</v>
      </c>
      <c r="M5" t="s">
        <v>53</v>
      </c>
    </row>
    <row r="6" spans="1:13" x14ac:dyDescent="0.25">
      <c r="B6" s="45"/>
      <c r="C6" s="45" t="s">
        <v>48</v>
      </c>
      <c r="D6" s="45">
        <v>22.1</v>
      </c>
      <c r="E6">
        <v>0.24</v>
      </c>
      <c r="F6">
        <f t="shared" ref="F6:F7" si="0">E6/3</f>
        <v>0.08</v>
      </c>
      <c r="G6">
        <v>0.04</v>
      </c>
      <c r="H6" t="s">
        <v>52</v>
      </c>
      <c r="I6">
        <f t="shared" ref="I6:I7" si="1">E6-F6</f>
        <v>0.15999999999999998</v>
      </c>
      <c r="J6">
        <f>D6-I6</f>
        <v>21.94</v>
      </c>
      <c r="K6">
        <f>D6+I6</f>
        <v>22.26</v>
      </c>
      <c r="L6">
        <v>22.08</v>
      </c>
      <c r="M6" t="s">
        <v>53</v>
      </c>
    </row>
    <row r="7" spans="1:13" x14ac:dyDescent="0.25">
      <c r="C7" s="45" t="s">
        <v>49</v>
      </c>
      <c r="D7" s="45">
        <v>70.8</v>
      </c>
      <c r="E7">
        <v>0.24</v>
      </c>
      <c r="F7">
        <f t="shared" si="0"/>
        <v>0.08</v>
      </c>
      <c r="G7">
        <v>0.04</v>
      </c>
      <c r="H7" t="s">
        <v>52</v>
      </c>
      <c r="I7">
        <f t="shared" si="1"/>
        <v>0.15999999999999998</v>
      </c>
      <c r="J7">
        <f>D7-I7</f>
        <v>70.64</v>
      </c>
      <c r="K7">
        <f>D7+I7</f>
        <v>70.959999999999994</v>
      </c>
      <c r="L7">
        <v>70.81</v>
      </c>
      <c r="M7" t="s">
        <v>53</v>
      </c>
    </row>
    <row r="10" spans="1:13" x14ac:dyDescent="0.25">
      <c r="A10" t="s">
        <v>46</v>
      </c>
      <c r="B10" t="s">
        <v>55</v>
      </c>
      <c r="C10" s="45" t="s">
        <v>47</v>
      </c>
      <c r="D10" s="45">
        <v>39.9</v>
      </c>
      <c r="E10">
        <v>0.19</v>
      </c>
      <c r="F10" s="36">
        <f>E10/3</f>
        <v>6.3333333333333339E-2</v>
      </c>
      <c r="G10">
        <v>1.9E-2</v>
      </c>
      <c r="H10" t="s">
        <v>52</v>
      </c>
      <c r="I10" s="36">
        <f>E10-F10</f>
        <v>0.12666666666666665</v>
      </c>
      <c r="J10" s="36">
        <f>D10-I10</f>
        <v>39.773333333333333</v>
      </c>
      <c r="K10" s="36">
        <f>D10+I10</f>
        <v>40.026666666666664</v>
      </c>
      <c r="L10">
        <v>39.72</v>
      </c>
      <c r="M10" t="s">
        <v>56</v>
      </c>
    </row>
    <row r="11" spans="1:13" x14ac:dyDescent="0.25">
      <c r="C11" s="45" t="s">
        <v>48</v>
      </c>
      <c r="D11" s="45">
        <v>50.7</v>
      </c>
      <c r="E11">
        <v>0.19</v>
      </c>
      <c r="F11" s="36">
        <f t="shared" ref="F11:F12" si="2">E11/3</f>
        <v>6.3333333333333339E-2</v>
      </c>
      <c r="G11">
        <v>1.9E-2</v>
      </c>
      <c r="H11" t="s">
        <v>52</v>
      </c>
      <c r="I11" s="36">
        <f t="shared" ref="I11:I12" si="3">E11-F11</f>
        <v>0.12666666666666665</v>
      </c>
      <c r="J11" s="36">
        <f>D11-I11</f>
        <v>50.573333333333338</v>
      </c>
      <c r="K11" s="36">
        <f>D11+I11</f>
        <v>50.826666666666668</v>
      </c>
      <c r="L11">
        <v>50.65</v>
      </c>
      <c r="M11" t="s">
        <v>53</v>
      </c>
    </row>
    <row r="12" spans="1:13" x14ac:dyDescent="0.25">
      <c r="C12" s="45" t="s">
        <v>49</v>
      </c>
      <c r="D12" s="45">
        <v>127.1</v>
      </c>
      <c r="E12">
        <v>0.19</v>
      </c>
      <c r="F12" s="36">
        <f t="shared" si="2"/>
        <v>6.3333333333333339E-2</v>
      </c>
      <c r="G12">
        <v>1.9E-2</v>
      </c>
      <c r="H12" t="s">
        <v>52</v>
      </c>
      <c r="I12" s="36">
        <f t="shared" si="3"/>
        <v>0.12666666666666665</v>
      </c>
      <c r="J12" s="36">
        <f>D12-I12</f>
        <v>126.97333333333333</v>
      </c>
      <c r="K12" s="36">
        <f>D12+I12</f>
        <v>127.22666666666666</v>
      </c>
      <c r="L12">
        <v>127.16</v>
      </c>
      <c r="M12" t="s">
        <v>53</v>
      </c>
    </row>
    <row r="14" spans="1:13" x14ac:dyDescent="0.25">
      <c r="B14" t="s">
        <v>57</v>
      </c>
      <c r="C14" s="45" t="s">
        <v>47</v>
      </c>
      <c r="D14" s="45">
        <v>52.3</v>
      </c>
      <c r="E14">
        <v>0.2</v>
      </c>
      <c r="F14" s="36">
        <f>E14/3</f>
        <v>6.6666666666666666E-2</v>
      </c>
      <c r="G14">
        <f>0.036</f>
        <v>3.5999999999999997E-2</v>
      </c>
      <c r="H14" t="s">
        <v>52</v>
      </c>
      <c r="I14" s="36">
        <f>E14-F14</f>
        <v>0.13333333333333336</v>
      </c>
      <c r="J14" s="36">
        <f>D14-I14</f>
        <v>52.166666666666664</v>
      </c>
      <c r="K14" s="36">
        <f>D14+I14</f>
        <v>52.43333333333333</v>
      </c>
      <c r="L14">
        <v>52.33</v>
      </c>
      <c r="M14" t="s">
        <v>53</v>
      </c>
    </row>
    <row r="15" spans="1:13" x14ac:dyDescent="0.25">
      <c r="C15" s="45" t="s">
        <v>48</v>
      </c>
      <c r="D15" s="45">
        <v>70.599999999999994</v>
      </c>
      <c r="E15">
        <v>0.2</v>
      </c>
      <c r="F15" s="36">
        <f t="shared" ref="F15:F16" si="4">E15/3</f>
        <v>6.6666666666666666E-2</v>
      </c>
      <c r="G15">
        <f t="shared" ref="G15:G16" si="5">0.036</f>
        <v>3.5999999999999997E-2</v>
      </c>
      <c r="H15" t="s">
        <v>52</v>
      </c>
      <c r="I15" s="36">
        <f t="shared" ref="I15:I16" si="6">E15-F15</f>
        <v>0.13333333333333336</v>
      </c>
      <c r="J15" s="36">
        <f>D15-I15</f>
        <v>70.466666666666654</v>
      </c>
      <c r="K15" s="36">
        <f>D15+I15</f>
        <v>70.733333333333334</v>
      </c>
      <c r="L15">
        <v>70.58</v>
      </c>
      <c r="M15" t="s">
        <v>53</v>
      </c>
    </row>
    <row r="16" spans="1:13" x14ac:dyDescent="0.25">
      <c r="C16" s="45" t="s">
        <v>49</v>
      </c>
      <c r="D16" s="45">
        <v>110.2</v>
      </c>
      <c r="E16">
        <v>0.2</v>
      </c>
      <c r="F16" s="36">
        <f t="shared" si="4"/>
        <v>6.6666666666666666E-2</v>
      </c>
      <c r="G16">
        <f t="shared" si="5"/>
        <v>3.5999999999999997E-2</v>
      </c>
      <c r="H16" t="s">
        <v>52</v>
      </c>
      <c r="I16" s="36">
        <f t="shared" si="6"/>
        <v>0.13333333333333336</v>
      </c>
    </row>
    <row r="18" spans="2:13" x14ac:dyDescent="0.25">
      <c r="B18" t="s">
        <v>58</v>
      </c>
      <c r="C18" s="45" t="s">
        <v>47</v>
      </c>
      <c r="D18" s="45">
        <v>15.1</v>
      </c>
      <c r="E18">
        <v>0.23</v>
      </c>
      <c r="F18" s="3">
        <f>E18/3</f>
        <v>7.6666666666666675E-2</v>
      </c>
      <c r="G18">
        <v>0.28999999999999998</v>
      </c>
      <c r="H18" t="s">
        <v>56</v>
      </c>
      <c r="I18" s="3">
        <f>E18-F18</f>
        <v>0.15333333333333332</v>
      </c>
      <c r="J18" s="3">
        <f>D18-I18</f>
        <v>14.946666666666665</v>
      </c>
      <c r="K18" s="3">
        <f>D18+I18</f>
        <v>15.253333333333334</v>
      </c>
      <c r="L18">
        <v>14.9</v>
      </c>
    </row>
    <row r="19" spans="2:13" x14ac:dyDescent="0.25">
      <c r="C19" s="45" t="s">
        <v>48</v>
      </c>
      <c r="D19" s="45">
        <v>23.6</v>
      </c>
      <c r="E19">
        <v>0.23</v>
      </c>
      <c r="F19" s="3">
        <f t="shared" ref="F19:F20" si="7">E19/3</f>
        <v>7.6666666666666675E-2</v>
      </c>
      <c r="G19">
        <v>1.29</v>
      </c>
      <c r="H19" t="s">
        <v>56</v>
      </c>
      <c r="I19" s="3">
        <f t="shared" ref="I19:I20" si="8">E19-F19</f>
        <v>0.15333333333333332</v>
      </c>
      <c r="J19" s="3">
        <f t="shared" ref="J19:J20" si="9">D19-I19</f>
        <v>23.446666666666669</v>
      </c>
      <c r="K19" s="3">
        <f t="shared" ref="K19:K20" si="10">D19+I19</f>
        <v>23.753333333333334</v>
      </c>
      <c r="L19">
        <v>23.6</v>
      </c>
    </row>
    <row r="20" spans="2:13" x14ac:dyDescent="0.25">
      <c r="C20" s="45" t="s">
        <v>49</v>
      </c>
      <c r="D20" s="45">
        <v>70.900000000000006</v>
      </c>
      <c r="E20">
        <v>0.23</v>
      </c>
      <c r="F20" s="3">
        <f t="shared" si="7"/>
        <v>7.6666666666666675E-2</v>
      </c>
      <c r="G20">
        <v>2.29</v>
      </c>
      <c r="H20" t="s">
        <v>56</v>
      </c>
      <c r="I20" s="3">
        <f t="shared" si="8"/>
        <v>0.15333333333333332</v>
      </c>
      <c r="J20" s="3">
        <f t="shared" si="9"/>
        <v>70.74666666666667</v>
      </c>
      <c r="K20" s="3">
        <f t="shared" si="10"/>
        <v>71.053333333333342</v>
      </c>
      <c r="L20">
        <v>70.8</v>
      </c>
    </row>
    <row r="22" spans="2:13" x14ac:dyDescent="0.25">
      <c r="B22" t="s">
        <v>59</v>
      </c>
      <c r="C22" s="45" t="s">
        <v>47</v>
      </c>
      <c r="D22" s="45">
        <v>20.3</v>
      </c>
      <c r="E22">
        <v>0.14000000000000001</v>
      </c>
      <c r="F22" s="36">
        <f>E22/3</f>
        <v>4.6666666666666669E-2</v>
      </c>
      <c r="G22">
        <v>0.02</v>
      </c>
      <c r="H22" t="s">
        <v>53</v>
      </c>
      <c r="I22" s="36">
        <f>E22-F22</f>
        <v>9.3333333333333351E-2</v>
      </c>
      <c r="J22" s="36">
        <f>D22-I22</f>
        <v>20.206666666666667</v>
      </c>
      <c r="K22" s="36">
        <f>D22+I22</f>
        <v>20.393333333333334</v>
      </c>
      <c r="L22">
        <v>20.3</v>
      </c>
      <c r="M22" t="s">
        <v>53</v>
      </c>
    </row>
    <row r="23" spans="2:13" x14ac:dyDescent="0.25">
      <c r="C23" s="45" t="s">
        <v>48</v>
      </c>
      <c r="D23" s="45">
        <v>75.5</v>
      </c>
      <c r="E23">
        <v>0.14000000000000001</v>
      </c>
      <c r="F23" s="36">
        <f t="shared" ref="F23:F24" si="11">E23/3</f>
        <v>4.6666666666666669E-2</v>
      </c>
      <c r="G23">
        <v>0.02</v>
      </c>
      <c r="H23" t="s">
        <v>53</v>
      </c>
      <c r="I23" s="36">
        <f t="shared" ref="I23:I24" si="12">E23-F23</f>
        <v>9.3333333333333351E-2</v>
      </c>
      <c r="J23" s="36">
        <f>D23-I23</f>
        <v>75.406666666666666</v>
      </c>
      <c r="K23" s="36">
        <f>D23+I23</f>
        <v>75.593333333333334</v>
      </c>
      <c r="L23">
        <v>75.73</v>
      </c>
      <c r="M23" t="s">
        <v>56</v>
      </c>
    </row>
    <row r="24" spans="2:13" x14ac:dyDescent="0.25">
      <c r="C24" s="45" t="s">
        <v>49</v>
      </c>
      <c r="D24" s="45">
        <v>113</v>
      </c>
      <c r="E24">
        <v>0.14000000000000001</v>
      </c>
      <c r="F24" s="36">
        <f t="shared" si="11"/>
        <v>4.6666666666666669E-2</v>
      </c>
      <c r="G24">
        <v>0.02</v>
      </c>
      <c r="H24" t="s">
        <v>53</v>
      </c>
      <c r="I24" s="36">
        <f t="shared" si="12"/>
        <v>9.3333333333333351E-2</v>
      </c>
      <c r="J24" s="36">
        <f>D24-I24</f>
        <v>112.90666666666667</v>
      </c>
      <c r="K24" s="36">
        <f>D24+I24</f>
        <v>113.09333333333333</v>
      </c>
      <c r="L24">
        <v>113.01</v>
      </c>
      <c r="M24" t="s">
        <v>53</v>
      </c>
    </row>
    <row r="26" spans="2:13" x14ac:dyDescent="0.25">
      <c r="B26" t="s">
        <v>60</v>
      </c>
      <c r="C26" s="45" t="s">
        <v>47</v>
      </c>
      <c r="D26" s="45">
        <v>26</v>
      </c>
      <c r="E26">
        <v>0.15</v>
      </c>
      <c r="F26">
        <f>E26/3</f>
        <v>4.9999999999999996E-2</v>
      </c>
      <c r="G26">
        <v>0.04</v>
      </c>
      <c r="H26" t="s">
        <v>53</v>
      </c>
      <c r="I26">
        <f>E26-F26</f>
        <v>0.1</v>
      </c>
      <c r="J26">
        <f>D26-I26</f>
        <v>25.9</v>
      </c>
      <c r="K26" s="3">
        <f>D26+I26</f>
        <v>26.1</v>
      </c>
      <c r="L26">
        <v>25.98</v>
      </c>
      <c r="M26" t="s">
        <v>53</v>
      </c>
    </row>
    <row r="27" spans="2:13" x14ac:dyDescent="0.25">
      <c r="C27" s="45" t="s">
        <v>48</v>
      </c>
      <c r="D27" s="45">
        <v>70.900000000000006</v>
      </c>
      <c r="E27">
        <v>0.15</v>
      </c>
      <c r="F27">
        <f t="shared" ref="F27:F28" si="13">E27/3</f>
        <v>4.9999999999999996E-2</v>
      </c>
      <c r="G27">
        <v>0.04</v>
      </c>
      <c r="H27" t="s">
        <v>53</v>
      </c>
      <c r="I27">
        <f t="shared" ref="I27:I28" si="14">E27-F27</f>
        <v>0.1</v>
      </c>
      <c r="J27" s="36">
        <f>D27-I27</f>
        <v>70.800000000000011</v>
      </c>
      <c r="K27" s="36">
        <f>D27+I27</f>
        <v>71</v>
      </c>
      <c r="L27">
        <v>70.83</v>
      </c>
      <c r="M27" t="s">
        <v>53</v>
      </c>
    </row>
    <row r="28" spans="2:13" x14ac:dyDescent="0.25">
      <c r="C28" s="45" t="s">
        <v>49</v>
      </c>
      <c r="D28" s="45">
        <v>110.6</v>
      </c>
      <c r="E28">
        <v>0.15</v>
      </c>
      <c r="F28">
        <f t="shared" si="13"/>
        <v>4.9999999999999996E-2</v>
      </c>
      <c r="G28">
        <v>0.04</v>
      </c>
      <c r="H28" t="s">
        <v>53</v>
      </c>
      <c r="I28">
        <f t="shared" si="14"/>
        <v>0.1</v>
      </c>
      <c r="J28" s="36">
        <f>D28-I28</f>
        <v>110.5</v>
      </c>
      <c r="K28" s="36">
        <f>D28+I28</f>
        <v>110.69999999999999</v>
      </c>
      <c r="L28">
        <v>110.6</v>
      </c>
      <c r="M28" t="s">
        <v>53</v>
      </c>
    </row>
  </sheetData>
  <mergeCells count="3">
    <mergeCell ref="C3:H3"/>
    <mergeCell ref="I3:M3"/>
    <mergeCell ref="B4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Repetibilidad</vt:lpstr>
      <vt:lpstr>Calculo Error de calibracion</vt:lpstr>
      <vt:lpstr>Calculo de Incertidumbre</vt:lpstr>
      <vt:lpstr>Verificacion Pie Rey - Pieza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FEMTOCALIBRACIÓN | Sergio Extremera Martínez</cp:lastModifiedBy>
  <cp:lastPrinted>2016-06-07T08:33:59Z</cp:lastPrinted>
  <dcterms:created xsi:type="dcterms:W3CDTF">2015-11-20T08:53:09Z</dcterms:created>
  <dcterms:modified xsi:type="dcterms:W3CDTF">2023-05-02T12:29:48Z</dcterms:modified>
</cp:coreProperties>
</file>